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mc:AlternateContent xmlns:mc="http://schemas.openxmlformats.org/markup-compatibility/2006">
    <mc:Choice Requires="x15">
      <x15ac:absPath xmlns:x15ac="http://schemas.microsoft.com/office/spreadsheetml/2010/11/ac" url="/Users/annepuolanne/Downloads/OneDrive_1_2.4.2025/"/>
    </mc:Choice>
  </mc:AlternateContent>
  <xr:revisionPtr revIDLastSave="0" documentId="13_ncr:1_{CBFFC1D6-3348-BB4E-923A-5DC5DE273EBF}" xr6:coauthVersionLast="47" xr6:coauthVersionMax="47" xr10:uidLastSave="{00000000-0000-0000-0000-000000000000}"/>
  <bookViews>
    <workbookView xWindow="0" yWindow="500" windowWidth="28800" windowHeight="16300" xr2:uid="{00000000-000D-0000-FFFF-FFFF00000000}"/>
  </bookViews>
  <sheets>
    <sheet name="Etusivu, ohjeet" sheetId="1" r:id="rId1"/>
    <sheet name="1 Joutokäynti" sheetId="5" r:id="rId2"/>
    <sheet name="2 Generaattorit" sheetId="6" r:id="rId3"/>
    <sheet name="3 Lennot" sheetId="3" r:id="rId4"/>
    <sheet name="4 Eri kulkumuodot" sheetId="2" r:id="rId5"/>
    <sheet name="5 Autoilu"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R8jxx4BISueNXDokcaNLO0BNE4WajE8p0ct4BPX1rXo="/>
    </ext>
  </extLst>
</workbook>
</file>

<file path=xl/calcChain.xml><?xml version="1.0" encoding="utf-8"?>
<calcChain xmlns="http://schemas.openxmlformats.org/spreadsheetml/2006/main">
  <c r="M22" i="7" l="1"/>
  <c r="E15" i="3"/>
  <c r="D15" i="3"/>
  <c r="E12" i="3"/>
  <c r="D12" i="3"/>
  <c r="E26" i="2"/>
  <c r="D26" i="2"/>
  <c r="E23" i="2"/>
  <c r="D23" i="2"/>
  <c r="E14" i="3"/>
  <c r="D14" i="3"/>
  <c r="E11" i="3"/>
  <c r="D11" i="3"/>
  <c r="H26" i="7"/>
  <c r="H25" i="7"/>
  <c r="R22" i="7"/>
  <c r="P22" i="7"/>
  <c r="P23" i="7"/>
  <c r="P24" i="7"/>
  <c r="P27" i="7"/>
  <c r="I15" i="7" l="1"/>
  <c r="I14" i="7"/>
  <c r="I13" i="7"/>
  <c r="I12" i="7"/>
  <c r="I11" i="7"/>
  <c r="R28" i="7"/>
  <c r="F15" i="7" s="1"/>
  <c r="P28" i="7"/>
  <c r="E15" i="7" s="1"/>
  <c r="M28" i="7"/>
  <c r="J15" i="7" s="1"/>
  <c r="R27" i="7"/>
  <c r="F14" i="7" s="1"/>
  <c r="E14" i="7"/>
  <c r="M27" i="7"/>
  <c r="J14" i="7" s="1"/>
  <c r="E26" i="7"/>
  <c r="D26" i="7"/>
  <c r="L26" i="7"/>
  <c r="R26" i="7" s="1"/>
  <c r="E25" i="7"/>
  <c r="D25" i="7"/>
  <c r="L25" i="7"/>
  <c r="R25" i="7" s="1"/>
  <c r="R24" i="7"/>
  <c r="F13" i="7" s="1"/>
  <c r="E13" i="7"/>
  <c r="M24" i="7"/>
  <c r="J13" i="7" s="1"/>
  <c r="R23" i="7"/>
  <c r="F12" i="7" s="1"/>
  <c r="E12" i="7"/>
  <c r="M23" i="7"/>
  <c r="J12" i="7" s="1"/>
  <c r="F11" i="7"/>
  <c r="E11" i="7"/>
  <c r="M25" i="7"/>
  <c r="P26" i="7" l="1"/>
  <c r="P25" i="7"/>
  <c r="M26" i="7"/>
  <c r="J11" i="7"/>
  <c r="J19" i="3"/>
  <c r="I19" i="3"/>
  <c r="D16" i="3" s="1"/>
  <c r="E13" i="3" l="1"/>
  <c r="E16" i="3"/>
  <c r="D13" i="3"/>
  <c r="J28" i="3"/>
  <c r="J29" i="3"/>
  <c r="I28" i="3"/>
  <c r="I29" i="3"/>
  <c r="D41" i="2"/>
  <c r="F11" i="2"/>
  <c r="J55" i="2"/>
  <c r="E11" i="2" l="1"/>
  <c r="I16" i="6" l="1"/>
  <c r="I19" i="6" s="1"/>
  <c r="H16" i="6"/>
  <c r="H19" i="6" s="1"/>
  <c r="H11" i="6"/>
  <c r="H17" i="6" s="1"/>
  <c r="H18" i="6" s="1"/>
  <c r="D10" i="6" l="1"/>
  <c r="I17" i="6"/>
  <c r="I18" i="6" s="1"/>
  <c r="D9" i="6" s="1"/>
  <c r="H41" i="2" l="1"/>
  <c r="F49" i="2" s="1"/>
  <c r="H14" i="5"/>
  <c r="D13" i="5" s="1"/>
  <c r="H9" i="5"/>
  <c r="I13" i="3"/>
  <c r="F55" i="2"/>
  <c r="E55" i="2"/>
  <c r="D55" i="2"/>
  <c r="D11" i="2"/>
  <c r="H43" i="2"/>
  <c r="G24" i="2" l="1"/>
  <c r="G27" i="2"/>
  <c r="F24" i="2"/>
  <c r="F27" i="2"/>
  <c r="D27" i="2"/>
  <c r="D25" i="2"/>
  <c r="D24" i="2"/>
  <c r="D22" i="2"/>
  <c r="E24" i="2"/>
  <c r="E27" i="2"/>
  <c r="E25" i="2"/>
  <c r="E22" i="2"/>
  <c r="F26" i="2"/>
  <c r="F23" i="2"/>
  <c r="F25" i="2"/>
  <c r="F22" i="2"/>
  <c r="D21" i="3"/>
  <c r="E21" i="3"/>
  <c r="I27" i="3"/>
  <c r="J27" i="3"/>
  <c r="F60" i="2"/>
  <c r="E60" i="2"/>
  <c r="D60" i="2"/>
  <c r="J23" i="3"/>
  <c r="I23" i="3"/>
  <c r="D50" i="2"/>
  <c r="E50" i="2"/>
  <c r="F50" i="2"/>
  <c r="E12" i="2"/>
  <c r="D45" i="2"/>
  <c r="G49" i="2" s="1"/>
  <c r="G26" i="2" s="1"/>
  <c r="D14" i="5"/>
  <c r="D8" i="5"/>
  <c r="D7" i="5"/>
  <c r="F12" i="2"/>
  <c r="I23" i="6"/>
  <c r="E59" i="2"/>
  <c r="F59" i="2"/>
  <c r="D59" i="2"/>
  <c r="D61" i="2"/>
  <c r="E61" i="2"/>
  <c r="F61" i="2"/>
  <c r="I24" i="6"/>
  <c r="H24" i="6"/>
  <c r="D12" i="2"/>
  <c r="G22" i="2" l="1"/>
  <c r="G23" i="2"/>
  <c r="G25" i="2"/>
  <c r="D9" i="3"/>
  <c r="E9" i="3"/>
  <c r="F17" i="2"/>
  <c r="G50" i="2"/>
  <c r="G17" i="2" s="1"/>
  <c r="D16" i="6"/>
  <c r="G11" i="2"/>
  <c r="G12" i="2"/>
  <c r="D17" i="2"/>
  <c r="E17" i="2"/>
  <c r="H23" i="6"/>
  <c r="D15"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Alina Huldén</author>
  </authors>
  <commentList>
    <comment ref="B46" authorId="0" shapeId="0" xr:uid="{6A662A42-05E2-8647-A543-02CD71F9AA87}">
      <text>
        <r>
          <rPr>
            <sz val="10"/>
            <color rgb="FF000000"/>
            <rFont val="Aptos Narrow"/>
            <family val="34"/>
          </rPr>
          <t xml:space="preserve">Laskettu näillä luvuilla:
</t>
        </r>
        <r>
          <rPr>
            <sz val="10"/>
            <color rgb="FF000000"/>
            <rFont val="Aptos Narrow"/>
            <family val="34"/>
          </rPr>
          <t>CO₂ -päästöt 65,10 t/TJ, energiasisältö 34,3 MJ/l</t>
        </r>
      </text>
    </comment>
    <comment ref="B47" authorId="0" shapeId="0" xr:uid="{A98FB35F-498E-654D-AA28-501D879C6869}">
      <text>
        <r>
          <rPr>
            <sz val="10"/>
            <color rgb="FF000000"/>
            <rFont val="Aptos Narrow"/>
            <family val="34"/>
          </rPr>
          <t xml:space="preserve">Laskettu näillä luvuilla:
</t>
        </r>
        <r>
          <rPr>
            <sz val="10"/>
            <color rgb="FF000000"/>
            <rFont val="Aptos Narrow"/>
            <family val="34"/>
          </rPr>
          <t>CO₂ -päästöt 61,60 t/TJ, energiasisältö 35,86 MJ/l</t>
        </r>
      </text>
    </comment>
    <comment ref="B48" authorId="0" shapeId="0" xr:uid="{A91D5379-95F2-1147-9DF5-4AFAFE50E4CC}">
      <text>
        <r>
          <rPr>
            <sz val="10"/>
            <color rgb="FF000000"/>
            <rFont val="Aptos Narrow"/>
            <family val="34"/>
          </rPr>
          <t xml:space="preserve">Laskettu näillä luvuilla:
</t>
        </r>
        <r>
          <rPr>
            <sz val="10"/>
            <color rgb="FF000000"/>
            <rFont val="Aptos Narrow"/>
            <family val="34"/>
          </rPr>
          <t>CO₂ -päästöt 65,10 t/TJ, energiasisältö 32 MJ/l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Alina Huldén</author>
  </authors>
  <commentList>
    <comment ref="K8" authorId="0" shapeId="0" xr:uid="{C8CCC2F7-AF55-9241-AE7C-124B71B4EC52}">
      <text>
        <r>
          <rPr>
            <sz val="10"/>
            <color rgb="FF000000"/>
            <rFont val="Aptos Narrow"/>
            <family val="34"/>
          </rPr>
          <t>Etusivulla sekä E€-lähdeluettelossa määritelty</t>
        </r>
      </text>
    </comment>
    <comment ref="G9" authorId="0" shapeId="0" xr:uid="{819E8C59-65D4-804F-95E5-26BA5A0446EE}">
      <text>
        <r>
          <rPr>
            <sz val="10"/>
            <color rgb="FF000000"/>
            <rFont val="Aptos Narrow"/>
            <family val="34"/>
          </rPr>
          <t>Tämä on esimerkki. Luvun vaihteluväli on 15 % – 40 %.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Alina Huldén</author>
  </authors>
  <commentList>
    <comment ref="K10" authorId="0" shapeId="0" xr:uid="{8AEFF40C-A3FD-184E-9CC5-73835108373F}">
      <text>
        <r>
          <rPr>
            <sz val="10"/>
            <color rgb="FF000000"/>
            <rFont val="Aptos Narrow"/>
            <family val="34"/>
          </rPr>
          <t>ks. etusivu ja E€-lähdeluettelo</t>
        </r>
      </text>
    </comment>
    <comment ref="G15" authorId="0" shapeId="0" xr:uid="{48A7C245-60BE-D54E-B860-CF07925FAC0C}">
      <text>
        <r>
          <rPr>
            <sz val="10"/>
            <color rgb="FF000000"/>
            <rFont val="Aptos Narrow"/>
            <family val="34"/>
          </rPr>
          <t>Täytä haluamasi tuntimäärät ja vertaile niiden välisiä lukuja.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Alina Huldén</author>
  </authors>
  <commentList>
    <comment ref="K10" authorId="0" shapeId="0" xr:uid="{3654355D-474D-C44E-9282-2D90C58B21D1}">
      <text>
        <r>
          <rPr>
            <sz val="10.5"/>
            <color rgb="FF000000"/>
            <rFont val="Aptos Narrow"/>
            <scheme val="minor"/>
          </rPr>
          <t>ks. etusivu ja E€-lähdeluettelo</t>
        </r>
      </text>
    </comment>
    <comment ref="H18" authorId="0" shapeId="0" xr:uid="{0237090F-2714-BB4D-BD7B-0EBB2ED00F71}">
      <text>
        <r>
          <rPr>
            <sz val="10"/>
            <color rgb="FF000000"/>
            <rFont val="Aptos Narrow"/>
            <family val="34"/>
          </rPr>
          <t>Esim. odotusaika lentokentällä</t>
        </r>
      </text>
    </comment>
    <comment ref="H31" authorId="0" shapeId="0" xr:uid="{C532DA51-4591-2C41-A468-C68C58522BE3}">
      <text>
        <r>
          <rPr>
            <sz val="10"/>
            <color rgb="FF000000"/>
            <rFont val="Aptos Narrow"/>
            <family val="34"/>
          </rPr>
          <t>Laske lennon päästöt etusivun käyttöohjeiden mukaan.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Alina Huldén</author>
  </authors>
  <commentList>
    <comment ref="G10" authorId="0" shapeId="0" xr:uid="{A2DBD7A0-3EA1-AE42-8E46-B6509DBD6E9B}">
      <text>
        <r>
          <rPr>
            <sz val="10"/>
            <color rgb="FF000000"/>
            <rFont val="Aptos Narrow"/>
            <family val="34"/>
          </rPr>
          <t>raskas kulutus, +10%</t>
        </r>
      </text>
    </comment>
    <comment ref="G16" authorId="0" shapeId="0" xr:uid="{7B7BD992-B858-AE4F-B79E-1BFAEF2B5BF5}">
      <text>
        <r>
          <rPr>
            <sz val="10"/>
            <color rgb="FF000000"/>
            <rFont val="+mn-lt"/>
            <charset val="1"/>
          </rPr>
          <t xml:space="preserve">raskas kulutus, +10%
</t>
        </r>
      </text>
    </comment>
    <comment ref="G21" authorId="0" shapeId="0" xr:uid="{C7A8297B-2D70-A84A-8B85-60FAE0D78E3F}">
      <text>
        <r>
          <rPr>
            <sz val="10"/>
            <color rgb="FF000000"/>
            <rFont val="+mn-lt"/>
            <charset val="1"/>
          </rPr>
          <t xml:space="preserve">raskas kulutus, +10%
</t>
        </r>
      </text>
    </comment>
    <comment ref="I35" authorId="0" shapeId="0" xr:uid="{A17794E4-E28E-C243-B065-44E0FFF61DC5}">
      <text>
        <r>
          <rPr>
            <sz val="10"/>
            <color rgb="FF000000"/>
            <rFont val="+mn-lt"/>
            <charset val="1"/>
          </rPr>
          <t>hkm = henkilökilometriä</t>
        </r>
      </text>
    </comment>
    <comment ref="K37" authorId="0" shapeId="0" xr:uid="{38E9F638-9DED-6A49-9D08-4A8AC514390E}">
      <text>
        <r>
          <rPr>
            <sz val="10"/>
            <color rgb="FF000000"/>
            <rFont val="Aptos Narrow"/>
            <scheme val="minor"/>
          </rPr>
          <t>ks. etusivu ja E€-lähdeluettelo</t>
        </r>
      </text>
    </comment>
    <comment ref="G48" authorId="0" shapeId="0" xr:uid="{D2FFF0E6-7615-464C-9A06-43D5F3D94297}">
      <text>
        <r>
          <rPr>
            <sz val="10"/>
            <color rgb="FF000000"/>
            <rFont val="+mn-lt"/>
            <charset val="1"/>
          </rPr>
          <t xml:space="preserve">raskas kulutus, +10%
</t>
        </r>
      </text>
    </comment>
    <comment ref="J55" authorId="0" shapeId="0" xr:uid="{23959317-1D13-E64F-B871-468D8EC114B3}">
      <text>
        <r>
          <rPr>
            <sz val="10"/>
            <color rgb="FF000000"/>
            <rFont val="Aptos Narrow"/>
            <family val="34"/>
          </rPr>
          <t>täytä "matkustamisen kesto"-soluun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Alina Huldén</author>
  </authors>
  <commentList>
    <comment ref="M13" authorId="0" shapeId="0" xr:uid="{2641362D-1791-C840-A0F0-1EB578D3FD30}">
      <text>
        <r>
          <rPr>
            <sz val="10"/>
            <color rgb="FF000000"/>
            <rFont val="Aptos Narrow"/>
            <scheme val="minor"/>
          </rPr>
          <t>ks. etusivu ja E€-lähdeluettelo</t>
        </r>
      </text>
    </comment>
    <comment ref="L22" authorId="0" shapeId="0" xr:uid="{D501A4B6-52CE-F04B-930B-1F87D3D07207}">
      <text>
        <r>
          <rPr>
            <sz val="10"/>
            <color rgb="FF000000"/>
            <rFont val="+mj-lt"/>
            <charset val="1"/>
          </rPr>
          <t>Alkuperäinen päästöluku 0,112 on laskettu viitekulutuksesta 5.3 l/100km. Vaihtamalla viitekulutuksen, päästöt ei päivity.</t>
        </r>
      </text>
    </comment>
    <comment ref="L23" authorId="0" shapeId="0" xr:uid="{BF155EA7-971A-1B42-B81A-A6B04772DBC9}">
      <text>
        <r>
          <rPr>
            <sz val="10"/>
            <color rgb="FF000000"/>
            <rFont val="Aptos Narrow"/>
            <family val="34"/>
          </rPr>
          <t xml:space="preserve">Alkuperäinen päästöluku 0,131 on laskettu viitekulutuksesta 5.3 l/100km. Vaihtamalla viitekulutuksen, päästöt ei päivity.
</t>
        </r>
      </text>
    </comment>
  </commentList>
</comments>
</file>

<file path=xl/sharedStrings.xml><?xml version="1.0" encoding="utf-8"?>
<sst xmlns="http://schemas.openxmlformats.org/spreadsheetml/2006/main" count="435" uniqueCount="246">
  <si>
    <t>l/100km</t>
  </si>
  <si>
    <t>työryhmän koko</t>
  </si>
  <si>
    <t>juna</t>
  </si>
  <si>
    <t>lento</t>
  </si>
  <si>
    <t>€/l</t>
  </si>
  <si>
    <t>päiväraha</t>
  </si>
  <si>
    <t>auto</t>
  </si>
  <si>
    <t>henkilöstökulut</t>
  </si>
  <si>
    <t>km</t>
  </si>
  <si>
    <t>lähtöaika</t>
  </si>
  <si>
    <t>saapumisaika</t>
  </si>
  <si>
    <t>kWh/100km</t>
  </si>
  <si>
    <t>kg/100km</t>
  </si>
  <si>
    <t>€/kWh</t>
  </si>
  <si>
    <t>€/kg</t>
  </si>
  <si>
    <t>bensiini</t>
  </si>
  <si>
    <t>-</t>
  </si>
  <si>
    <t>diesel</t>
  </si>
  <si>
    <t>sähkö</t>
  </si>
  <si>
    <t>maakaasu</t>
  </si>
  <si>
    <t>biokaasu</t>
  </si>
  <si>
    <t>ajokm</t>
  </si>
  <si>
    <t>€</t>
  </si>
  <si>
    <t>AUTON JOUTOKÄYNTI</t>
  </si>
  <si>
    <t>päivien määrä</t>
  </si>
  <si>
    <t>...euroissa</t>
  </si>
  <si>
    <t>käytön kustannukset</t>
  </si>
  <si>
    <t>€-säästöt</t>
  </si>
  <si>
    <t>…kulutus talvella/ilmastoinnilla (+30 %)</t>
  </si>
  <si>
    <t>hybridi (50 % diesel)</t>
  </si>
  <si>
    <t>hybridi (50 % bensa)</t>
  </si>
  <si>
    <t>per l/kWh/kg</t>
  </si>
  <si>
    <t>hankinta (l/kwh/kg)</t>
  </si>
  <si>
    <t>joutokäynnin päästöt</t>
  </si>
  <si>
    <t>Laske, mitä maksaa henkilöauton joutokäynti.</t>
  </si>
  <si>
    <t>SUORAT JA VÄLILASKULLISET LENNOT</t>
  </si>
  <si>
    <t>Laske lentämisen päästöt ja kokonaiskustannukset per henkilö tai työryhmä.</t>
  </si>
  <si>
    <t>Vertaile eroa suoran ja välilaskullisen lennon välillä.</t>
  </si>
  <si>
    <t>ERI KULKUMUODOT</t>
  </si>
  <si>
    <t>Laske ja vertaile eri käyttövoimaisten autojen kustannuksia ja päästöjä 100 km matkalla.</t>
  </si>
  <si>
    <t>Laske ja vertaile matkan kustannuksia ja päästöjä kolmella eri kulkuvälineellä.</t>
  </si>
  <si>
    <t>Päästöt</t>
  </si>
  <si>
    <t>vr.fi/vinkkeja-junamatkailuun/uusilla-raiteilla/ymparisto</t>
  </si>
  <si>
    <t>Atmosfair</t>
  </si>
  <si>
    <t>Lentolaskuri</t>
  </si>
  <si>
    <t>ICAO</t>
  </si>
  <si>
    <t>stat.fi/tup/khkinv/khkaasut_polttoaineluokitus.html</t>
  </si>
  <si>
    <t>h</t>
  </si>
  <si>
    <t>kgCO₂e/l</t>
  </si>
  <si>
    <t>kgCO₂e</t>
  </si>
  <si>
    <t>l/h</t>
  </si>
  <si>
    <t>Henkilöauto, keskikoko</t>
  </si>
  <si>
    <t>päästöt per litra polttoainetta</t>
  </si>
  <si>
    <t>vrk</t>
  </si>
  <si>
    <t>generaattorin vuokra-aika</t>
  </si>
  <si>
    <t>Diesel-generaattori</t>
  </si>
  <si>
    <t>polttoaineen hinta</t>
  </si>
  <si>
    <t>€/h</t>
  </si>
  <si>
    <t>DIESEL-GENERAATTORI</t>
  </si>
  <si>
    <t>Vertailu eri käyttöajan kesken</t>
  </si>
  <si>
    <t>generaattorin päiväkulutus litroissa</t>
  </si>
  <si>
    <t>l</t>
  </si>
  <si>
    <t>generaattorin lisähinta per käyttötunti</t>
  </si>
  <si>
    <t>…euroissa</t>
  </si>
  <si>
    <t>…päästöissä</t>
  </si>
  <si>
    <t>kuvausajan päästöt</t>
  </si>
  <si>
    <t>Täytä matkan tiedot</t>
  </si>
  <si>
    <t>Kulkuvälineiden päästöt</t>
  </si>
  <si>
    <t>kgCO₂e/hkm</t>
  </si>
  <si>
    <t>polttoaineen hinta (alv 0 %)</t>
  </si>
  <si>
    <t>polttoaineen hinta (alv 25,5 %)</t>
  </si>
  <si>
    <t>auton kulutus, keskimäärin</t>
  </si>
  <si>
    <t>kgCO₂e/hlö</t>
  </si>
  <si>
    <t>hlö</t>
  </si>
  <si>
    <t>henkilöä per auto</t>
  </si>
  <si>
    <t>kpl</t>
  </si>
  <si>
    <t>kgCO₂e/km</t>
  </si>
  <si>
    <t>päästöt per henkilö</t>
  </si>
  <si>
    <t>koko työryhmän päästöt</t>
  </si>
  <si>
    <t>1 henkilöauton päästöt (bensa)</t>
  </si>
  <si>
    <t>1 henkilöauton päästöt (diesel)</t>
  </si>
  <si>
    <t>Täytä auton polttoainekulutus</t>
  </si>
  <si>
    <t xml:space="preserve">junan päästöt per matkustaja  </t>
  </si>
  <si>
    <t>hh:mm</t>
  </si>
  <si>
    <t>tauot/odottelut</t>
  </si>
  <si>
    <t>matkan kesto yht.</t>
  </si>
  <si>
    <t>matkustamisen kesto</t>
  </si>
  <si>
    <t>junalippu</t>
  </si>
  <si>
    <t>lentolippu</t>
  </si>
  <si>
    <t>€/hlö</t>
  </si>
  <si>
    <t>hinta</t>
  </si>
  <si>
    <t>€/crew</t>
  </si>
  <si>
    <t>crew A</t>
  </si>
  <si>
    <t>crew B</t>
  </si>
  <si>
    <t>tarvittavat autot</t>
  </si>
  <si>
    <t>matkan kesto</t>
  </si>
  <si>
    <t>Suora lento</t>
  </si>
  <si>
    <t>Juna</t>
  </si>
  <si>
    <t>Lento</t>
  </si>
  <si>
    <t>Matkan voi olla meno-paluu tai yksisuuntainen, kunhan täytät  johdonmukaisesti,</t>
  </si>
  <si>
    <t>matkan pituus</t>
  </si>
  <si>
    <t>Arvioi kulkuvälineiden kestot</t>
  </si>
  <si>
    <t>Kulkuvälineiden hinta</t>
  </si>
  <si>
    <t>Henkilöstökulut</t>
  </si>
  <si>
    <t>matka-aika yht.</t>
  </si>
  <si>
    <t>Laske matkan kesto</t>
  </si>
  <si>
    <t>Lentolippujen hinta</t>
  </si>
  <si>
    <t>Täytä matkustajien tiedot</t>
  </si>
  <si>
    <t>hinta per henkilö</t>
  </si>
  <si>
    <t>hinta, crew</t>
  </si>
  <si>
    <t>päivärahat, koko crew</t>
  </si>
  <si>
    <t>päivärahojen lukumäärä</t>
  </si>
  <si>
    <t>lennon päästöt</t>
  </si>
  <si>
    <t>auton kulutus, raskas (+10 %)</t>
  </si>
  <si>
    <t>Henkilöstökulut matkalla</t>
  </si>
  <si>
    <t>koko crew</t>
  </si>
  <si>
    <t>Laske lennon päästöt etusivun käyttöohjeiden mukaan</t>
  </si>
  <si>
    <t>Crew A: Hinta per henkilö</t>
  </si>
  <si>
    <t>Crew B: Hinta per henkilö</t>
  </si>
  <si>
    <t>koko työryhmän kulut</t>
  </si>
  <si>
    <t>matkan kulut</t>
  </si>
  <si>
    <t>lennon päästöt per henkilö</t>
  </si>
  <si>
    <t>Täytä tiedot alla:</t>
  </si>
  <si>
    <t>henkilöstökulut matka-ajalta</t>
  </si>
  <si>
    <t>YHTEENVETO</t>
  </si>
  <si>
    <t>Tulos</t>
  </si>
  <si>
    <t>Vertailu: päästöt eri kulkuvälineiden kesken</t>
  </si>
  <si>
    <t>Vertailu:  yhteiskulut</t>
  </si>
  <si>
    <t>Vertailu: kulut per henkilö</t>
  </si>
  <si>
    <t>Matkan voi olla meno-paluu tai yksisuuntainen, kunhan täytät johdonmukaisesti.</t>
  </si>
  <si>
    <t>Vertailu: yhteiskulut</t>
  </si>
  <si>
    <t>Vertailu: päästöt</t>
  </si>
  <si>
    <t>Lennot välilaskulla</t>
  </si>
  <si>
    <t>… talvisin/ilmastoinnilla</t>
  </si>
  <si>
    <t>joutokäynnin kustannukset</t>
  </si>
  <si>
    <t>...kustannukset talvisin/ilmastoinnilla</t>
  </si>
  <si>
    <t>joutokäynnin kesto per päivä</t>
  </si>
  <si>
    <t>joutokäynti yhteensä</t>
  </si>
  <si>
    <r>
      <t xml:space="preserve">Laske generaattorin </t>
    </r>
    <r>
      <rPr>
        <b/>
        <sz val="12"/>
        <color rgb="FF3F6351"/>
        <rFont val="Aptos Narrow (Leipäteksti)"/>
      </rPr>
      <t>polttoaineenkulutus ja päästöt.</t>
    </r>
  </si>
  <si>
    <t>… kustannus per käyttötunti</t>
  </si>
  <si>
    <t>generaattorin käyttöaika päivässä</t>
  </si>
  <si>
    <t>kokonaiskustannukset päivässä
(polttoaine + käyttötunnit)</t>
  </si>
  <si>
    <t>päästöt päivässä</t>
  </si>
  <si>
    <t>Koko kuvausjakso</t>
  </si>
  <si>
    <t>Vertailu: säästöt päivässä</t>
  </si>
  <si>
    <t>Vertailu: kustannukset ja päästöt per 100km</t>
  </si>
  <si>
    <t>kgCO₂</t>
  </si>
  <si>
    <t>Päästöt (kgCO₂)</t>
  </si>
  <si>
    <t>Viitekulutus</t>
  </si>
  <si>
    <t>Keskihinta</t>
  </si>
  <si>
    <t>Oma vertailu: ajon hinta</t>
  </si>
  <si>
    <t>AUTOJEN KÄYTTÖVOIMAT</t>
  </si>
  <si>
    <t>Vertailu matkan mukaan</t>
  </si>
  <si>
    <t>Vertailu hankinnan mukaan</t>
  </si>
  <si>
    <t>hinta (€)</t>
  </si>
  <si>
    <t>päästöt yht. (kgCO₂)</t>
  </si>
  <si>
    <t>Yleiset ohjeet</t>
  </si>
  <si>
    <t>fingrid.fi/sahkomarkkinainformaatio/co2</t>
  </si>
  <si>
    <t>ilmastopaneeli.fi/autokalkulaattori</t>
  </si>
  <si>
    <t>kgCO2</t>
  </si>
  <si>
    <t>kustannukset (/100km)</t>
  </si>
  <si>
    <t>päästöt (/100km)</t>
  </si>
  <si>
    <t>EKOSETTI EUROISSA - EXCEL</t>
  </si>
  <si>
    <t>Eri käyttövoimien kustannukset ja päästöt</t>
  </si>
  <si>
    <t>Täytä tiedot:</t>
  </si>
  <si>
    <t>kgCO₂e-säästöt</t>
  </si>
  <si>
    <t xml:space="preserve">Vertaile eroja päästöissä ja hinnassa kahden eri käyttöajan kesken. </t>
  </si>
  <si>
    <t>Laskelmat eivät huomioi generaattorin vuokrahintaa.</t>
  </si>
  <si>
    <t>kustannukset, koko crew A</t>
  </si>
  <si>
    <t>kustannukset, koko crew B</t>
  </si>
  <si>
    <t>A: kustannukset per tunti</t>
  </si>
  <si>
    <t>B: kustannukset per tunti</t>
  </si>
  <si>
    <t>Crew A: kustannukset per tunti</t>
  </si>
  <si>
    <t>Crew B: kustannukset per tunti</t>
  </si>
  <si>
    <t>kustannus, koko crew A</t>
  </si>
  <si>
    <t>kustannus, koko crew B</t>
  </si>
  <si>
    <t>Mikä on "E€E"?</t>
  </si>
  <si>
    <t>per km/kWh</t>
  </si>
  <si>
    <t>auto
(1 hlö/auto, bensa)</t>
  </si>
  <si>
    <t>Auto
(1 hlö/auto, bensa)</t>
  </si>
  <si>
    <t>Auto
(yhteiskyyti, bensa)</t>
  </si>
  <si>
    <t>Yhteiskyydit (Sarake G)</t>
  </si>
  <si>
    <t>auto
(yhteiskyyti, bensa)</t>
  </si>
  <si>
    <t>Alkaa solulla B1</t>
  </si>
  <si>
    <t>Ekosetti euroissa -excel on lisätyökalu "Ekosetti euroissa" (E€) -julkaisun oheen. Sen avulla osaa E€:n laskelmista voi testailla omilla numeroilla omaan tuotantoon sopivaksi. Huomioithan, että kaikki E€E-laskelmat ovat suuntaa-antavia ja avuksi eri teemojen hahmottamiseen.</t>
  </si>
  <si>
    <t>Taulukoiden alussa kerrotaan lyhyesti, mistä laskelmissa on kyse. Alusta löytyvät yhteenvetona vertailut/tulokset, joiden vieressä/alla ovat kohdat itse syötettäville tiedoille. Punainen kolmio solun nurkassa kertoo, että soluun liittyen on lisätietoja. Osa taulukoiden soluista on valmiiksi täytetty ja osa on lukittu. Vapauta kaikki solut muokattavaksi aukaisemalla koko taulukon lukitus: klikkaa välilehden lukon kuvaa hiiren oikealla näppäimellä ja valitse "poista taulukon suojaus" / "unprotect sheet".</t>
  </si>
  <si>
    <t>Laskelmiin liittyvien solujen selitykset</t>
  </si>
  <si>
    <t>Katkoviiva vaaleanvihreän solun ympärillä = vapaasti muokattava solu</t>
  </si>
  <si>
    <t>Yhtenäinen viiva tummanvihreän solun ympärillä = tiedot muuttuvat syöttämiesi lukujen mukaan</t>
  </si>
  <si>
    <t>Laskelmiin liittyvien solujen selitykset soluilla C12:D15</t>
  </si>
  <si>
    <r>
      <rPr>
        <sz val="12"/>
        <color theme="1"/>
        <rFont val="Aptos Narrow (Leipäteksti)"/>
      </rPr>
      <t>Yhtenäinen viiva valkoisen solun ympärillä ja teksti kursivoitu, pun. kolmio nurkassa =</t>
    </r>
    <r>
      <rPr>
        <sz val="12"/>
        <color theme="1"/>
        <rFont val="Aptos Narrow"/>
        <scheme val="minor"/>
      </rPr>
      <t xml:space="preserve"> ohjeellinen luku, solussa on myös lisätietoja</t>
    </r>
  </si>
  <si>
    <r>
      <rPr>
        <b/>
        <sz val="12"/>
        <color theme="1"/>
        <rFont val="Aptos Narrow"/>
        <scheme val="minor"/>
      </rPr>
      <t>Kustannukset matka-ajan</t>
    </r>
    <r>
      <rPr>
        <sz val="12"/>
        <color theme="1"/>
        <rFont val="Aptos Narrow"/>
        <scheme val="minor"/>
      </rPr>
      <t xml:space="preserve"> osalta tietoa voi syöttää kahdella eri tapaa:
A = matkustus työajalla, esim. kustannukset 40 €/h (100 %)
B= matkustus vapaa-ajalla, esim. kustannukset 30 €/h (75 %)</t>
    </r>
  </si>
  <si>
    <t>Päivärahojen määrä lasketaan verohallinnon ohjeiden mukaan:</t>
  </si>
  <si>
    <t>Kotimaan päiväraha 2025:</t>
  </si>
  <si>
    <t>Ulkomaan päiväraha 2025:</t>
  </si>
  <si>
    <t>Muutamia lähteitä päästöille</t>
  </si>
  <si>
    <t>Tarjolla monipuolisesti päästökertoimia, myös E€-teemojen ulkopuolelta:</t>
  </si>
  <si>
    <t>Autokalkulaattorissa voit vertailla eri käyttövoimaisten autojen päästöjä ja kustannuksia:</t>
  </si>
  <si>
    <t>Ajantasaisimmat tiedot autojen polttoaineluokituksista löydät Tilastokeskuksen sivuilta:</t>
  </si>
  <si>
    <t>VR-hiilijalanjälkilaskurissa voit vertailla suoraan kolmea eri kulkumuotoa (juna, lento, auto):</t>
  </si>
  <si>
    <t>0,0012 kgCO₂e/hkm - juna (henkilökilometri)</t>
  </si>
  <si>
    <t>0,112 kgCO₂e/km - henkilöauton päästöt, bensa</t>
  </si>
  <si>
    <t>0,131 kgCO₂e/km - henkilöauton päästöt, diesel</t>
  </si>
  <si>
    <t>2,23 kgCO₂e/l - uusiutuva diesel</t>
  </si>
  <si>
    <t>2,21 kgCO₂e/l - diesel</t>
  </si>
  <si>
    <t>2,08 kgCO₂e/l - bensa</t>
  </si>
  <si>
    <t>Autojen kulutus &amp; päästöt</t>
  </si>
  <si>
    <t>Sähköautot: vuonna 2024 Suomessa kulutetun sähkön päästöjen keskiarvo oli 0,033 kgCO₂e/kWh:</t>
  </si>
  <si>
    <t>Lentojen päästöt</t>
  </si>
  <si>
    <t>Esimerkkejä edestakaisista matkoista:</t>
  </si>
  <si>
    <t>Helsinki - Phuket, 16 619 km</t>
  </si>
  <si>
    <t>Helsinki - Berliini, 2 314 km</t>
  </si>
  <si>
    <t>Helsinki - Kittilä, 1 694 km</t>
  </si>
  <si>
    <t>Helsinki - Tukholma, 831 km</t>
  </si>
  <si>
    <t>Käytä omia lukuja sekä vertaile kustannuksia ja päästöjä.</t>
  </si>
  <si>
    <r>
      <t>Hybridiauton kohdalla täy</t>
    </r>
    <r>
      <rPr>
        <b/>
        <sz val="12"/>
        <color rgb="FF3F6351"/>
        <rFont val="Aptos Narrow (Body)"/>
      </rPr>
      <t>tä kahden eri käyttövoiman tiedot, esim. 70 km sähkö ja 30 km diesel.</t>
    </r>
  </si>
  <si>
    <t>Ohjeellinen luku</t>
  </si>
  <si>
    <t>Vapaasti muokattava</t>
  </si>
  <si>
    <t>Laskelmissa käytetään apuna oheisia lukuja. (Lähteet: VR, OpenCO2.net sekä Tilastokeskus vuodelta 2024.)</t>
  </si>
  <si>
    <t>Alla on kolme eri laskuria avuksi lentopäästöjen laskentaan. Ekosetti euroissa -julkaisussa on käytetty Atmosfair-sivuston lukuja. Tarkastellessa päästöjä laskureiden kautta, päästöt vaihtelevat suuresti; osa huomioi vain lentopolttoaineen CO2-päästöt, kun osassa arvioidaan muitakin ilmastovaikutuksia. Kuten ao. esimerkit havainnollistavat, laskureiden tulokset tulee ottaa vain suuntaa-antavina.</t>
  </si>
  <si>
    <t>Mikäli autossa on lastia tai useampi matkustaja, päästöihin on lisätty 10 %. Joutokäynti-laskelmissa polttoaineenkulutukseen on otettu mukaan ilmastoinnin tai talvikäytön lisäkulutus +30 %.</t>
  </si>
  <si>
    <r>
      <rPr>
        <b/>
        <sz val="12"/>
        <color theme="1"/>
        <rFont val="Aptos Narrow"/>
        <scheme val="minor"/>
      </rPr>
      <t>E€E sisältää seuraavat kategoriat:</t>
    </r>
    <r>
      <rPr>
        <sz val="12"/>
        <color theme="1"/>
        <rFont val="Aptos Narrow"/>
        <scheme val="minor"/>
      </rPr>
      <t xml:space="preserve">
</t>
    </r>
    <r>
      <rPr>
        <b/>
        <sz val="12"/>
        <color theme="1"/>
        <rFont val="Aptos Narrow"/>
        <scheme val="minor"/>
      </rPr>
      <t>1. Joutokäynti</t>
    </r>
    <r>
      <rPr>
        <sz val="12"/>
        <color theme="1"/>
        <rFont val="Aptos Narrow"/>
        <scheme val="minor"/>
      </rPr>
      <t xml:space="preserve"> = laske auton joutokäynnin kustannuksia ja päästöjä
</t>
    </r>
    <r>
      <rPr>
        <b/>
        <sz val="12"/>
        <color theme="1"/>
        <rFont val="Aptos Narrow"/>
        <scheme val="minor"/>
      </rPr>
      <t>2. Generaattorit</t>
    </r>
    <r>
      <rPr>
        <sz val="12"/>
        <color theme="1"/>
        <rFont val="Aptos Narrow"/>
        <scheme val="minor"/>
      </rPr>
      <t xml:space="preserve"> = vertaile diesel-generaattorin kustannuksia ja päästöjä kahdella eri käyttöajalla
</t>
    </r>
    <r>
      <rPr>
        <b/>
        <sz val="12"/>
        <color theme="1"/>
        <rFont val="Aptos Narrow"/>
        <scheme val="minor"/>
      </rPr>
      <t>3. Lennot</t>
    </r>
    <r>
      <rPr>
        <sz val="12"/>
        <color theme="1"/>
        <rFont val="Aptos Narrow"/>
        <scheme val="minor"/>
      </rPr>
      <t xml:space="preserve"> = vertaile hintoja sekä päästöjä suorien ja välilaskullisten lentojen osalta
</t>
    </r>
    <r>
      <rPr>
        <b/>
        <sz val="12"/>
        <color theme="1"/>
        <rFont val="Aptos Narrow"/>
        <scheme val="minor"/>
      </rPr>
      <t xml:space="preserve">4. Eri kulkumuodot </t>
    </r>
    <r>
      <rPr>
        <sz val="12"/>
        <color theme="1"/>
        <rFont val="Aptos Narrow"/>
        <scheme val="minor"/>
      </rPr>
      <t>=</t>
    </r>
    <r>
      <rPr>
        <b/>
        <sz val="12"/>
        <color theme="1"/>
        <rFont val="Aptos Narrow"/>
        <scheme val="minor"/>
      </rPr>
      <t xml:space="preserve"> </t>
    </r>
    <r>
      <rPr>
        <sz val="12"/>
        <color theme="1"/>
        <rFont val="Aptos Narrow"/>
        <scheme val="minor"/>
      </rPr>
      <t>vertaile hintoja sekä päästöjä lentojen, raideliikenteen ja autoilun osalta</t>
    </r>
    <r>
      <rPr>
        <b/>
        <sz val="12"/>
        <color theme="1"/>
        <rFont val="Aptos Narrow"/>
        <scheme val="minor"/>
      </rPr>
      <t xml:space="preserve">
5. Autoilu</t>
    </r>
    <r>
      <rPr>
        <sz val="12"/>
        <color theme="1"/>
        <rFont val="Aptos Narrow"/>
        <scheme val="minor"/>
      </rPr>
      <t xml:space="preserve"> = vertaile eri käyttövoimaisten autojen kustannuksia ja päästöjä</t>
    </r>
  </si>
  <si>
    <t>openco2.net</t>
  </si>
  <si>
    <t>Laskelmat eivät huomioi autojen vuokrahintaa.</t>
  </si>
  <si>
    <t>vero.fi/syventavat-vero-ohjeet/paatokset/47405/verohallinnon-paatos-verovapaista-matkakustannusten-korvauksista-vuonna-2025/ - kotimaan_paivarahat</t>
  </si>
  <si>
    <t>vero.fi/syventavat-vero-ohjeet/paatokset/47405/verohallinnon-paatos-verovapaista-matkakustannusten-korvauksista-vuonna-2025/ - ulkomaan_paivarahat</t>
  </si>
  <si>
    <t>Voit käyttää laskelmissa haluamiasi päästökertoimia ja numeroita, mutta alle on koostettu myös muutamia avuksi. Riippuen lähteistä, päästöt voivat olla hiilidioksidia (CO₂) tai hiilidioksidiekvivalentteja (CO₂e).</t>
  </si>
  <si>
    <t>www.apfi.fi</t>
  </si>
  <si>
    <t>www.avaus.apfi.fi</t>
  </si>
  <si>
    <t>www.ekosetti.fi</t>
  </si>
  <si>
    <t>Solujen selitykset</t>
  </si>
  <si>
    <t>Tulokset: päästöt koko ajalta</t>
  </si>
  <si>
    <t>Tulokset: kustannukset koko ajalta</t>
  </si>
  <si>
    <t>Arvioi joutokäynnin määrä koko kuvausjaksolta</t>
  </si>
  <si>
    <t>polttoaineenkulutus per tunti</t>
  </si>
  <si>
    <t>päästöt per polttoainelitra</t>
  </si>
  <si>
    <t>Vertailu: säästöt koko ajalta</t>
  </si>
  <si>
    <t>Alkaa solussa C1</t>
  </si>
  <si>
    <t>Autoillessa vaihtoehtoja voi vertailla kahdella tapaa: per auto matkustajia on 1 tai yhteiskyyteinä halutulla matkustajamäärällä.</t>
  </si>
  <si>
    <t>Laskettavat asiat sisältävät: päästöt, matka-ajan, työajan, kustannukset matkasta ja työryhmän koon.</t>
  </si>
  <si>
    <t>Auto
(1 hlö, bensa)</t>
  </si>
  <si>
    <t>Laske matkan kestoa alla:</t>
  </si>
  <si>
    <t>lennon lähtöaika</t>
  </si>
  <si>
    <t>lennon saapumisaika</t>
  </si>
  <si>
    <t>muu matkustus</t>
  </si>
  <si>
    <r>
      <rPr>
        <b/>
        <sz val="12"/>
        <color theme="1"/>
        <rFont val="Aptos Narrow"/>
        <scheme val="minor"/>
      </rPr>
      <t>Henkilöstökustannukset</t>
    </r>
    <r>
      <rPr>
        <sz val="12"/>
        <color theme="1"/>
        <rFont val="Aptos Narrow"/>
        <scheme val="minor"/>
      </rPr>
      <t xml:space="preserve"> kattavat niin matka-ajan kuluja kuin päivärahoja. Henkilöstökustannukset (A, B) voi määrittää itse, kuin myös työryhmän koon (crew).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</si>
</sst>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quot;€&quot;"/>
    <numFmt numFmtId="165" formatCode="0.0"/>
    <numFmt numFmtId="166" formatCode="#,##0.00&quot;€&quot;"/>
    <numFmt numFmtId="167" formatCode="0.000"/>
    <numFmt numFmtId="168" formatCode="hh:mm;@"/>
    <numFmt numFmtId="169" formatCode="0.0000"/>
  </numFmts>
  <fonts count="61">
    <font>
      <sz val="12"/>
      <color theme="1"/>
      <name val="Aptos Narrow"/>
      <scheme val="minor"/>
    </font>
    <font>
      <u/>
      <sz val="12"/>
      <color rgb="FF0000FF"/>
      <name val="Calibri"/>
      <family val="2"/>
    </font>
    <font>
      <sz val="12"/>
      <color theme="1"/>
      <name val="Aptos Narrow"/>
      <scheme val="minor"/>
    </font>
    <font>
      <u/>
      <sz val="12"/>
      <color rgb="FF0000FF"/>
      <name val="Aptos Narrow"/>
    </font>
    <font>
      <i/>
      <sz val="12"/>
      <color rgb="FFFF0000"/>
      <name val="Calibri"/>
      <family val="2"/>
    </font>
    <font>
      <u/>
      <sz val="12"/>
      <color theme="1"/>
      <name val="Calibri"/>
      <family val="2"/>
    </font>
    <font>
      <u/>
      <sz val="11"/>
      <color rgb="FF0000FF"/>
      <name val="Arial"/>
      <family val="2"/>
    </font>
    <font>
      <sz val="12"/>
      <color theme="1"/>
      <name val="Aptos Narrow"/>
    </font>
    <font>
      <b/>
      <sz val="12"/>
      <color theme="1"/>
      <name val="Aptos Narrow"/>
    </font>
    <font>
      <i/>
      <sz val="12"/>
      <color rgb="FFFF0000"/>
      <name val="Aptos Narrow"/>
    </font>
    <font>
      <i/>
      <sz val="12"/>
      <color theme="1"/>
      <name val="Aptos Narrow"/>
    </font>
    <font>
      <b/>
      <sz val="12"/>
      <color theme="1"/>
      <name val="Aptos Narrow"/>
      <scheme val="minor"/>
    </font>
    <font>
      <i/>
      <sz val="12"/>
      <color theme="1"/>
      <name val="Aptos Narrow"/>
      <scheme val="minor"/>
    </font>
    <font>
      <b/>
      <sz val="12"/>
      <name val="Aptos Narrow"/>
    </font>
    <font>
      <sz val="12"/>
      <color rgb="FFFF0000"/>
      <name val="Aptos Narrow"/>
      <scheme val="minor"/>
    </font>
    <font>
      <u/>
      <sz val="12"/>
      <color theme="10"/>
      <name val="Aptos Narrow"/>
      <scheme val="minor"/>
    </font>
    <font>
      <i/>
      <sz val="12"/>
      <color rgb="FFFF0000"/>
      <name val="Aptos Narrow"/>
      <scheme val="minor"/>
    </font>
    <font>
      <sz val="12"/>
      <name val="Aptos Narrow"/>
      <scheme val="minor"/>
    </font>
    <font>
      <b/>
      <sz val="18"/>
      <color rgb="FF3F6351"/>
      <name val="Aptos Narrow"/>
      <scheme val="minor"/>
    </font>
    <font>
      <b/>
      <sz val="12"/>
      <color rgb="FF3F6351"/>
      <name val="Aptos Narrow"/>
      <scheme val="minor"/>
    </font>
    <font>
      <sz val="12"/>
      <color rgb="FF3F6351"/>
      <name val="Aptos Narrow"/>
      <scheme val="minor"/>
    </font>
    <font>
      <b/>
      <sz val="16"/>
      <color rgb="FF3F6351"/>
      <name val="Aptos Narrow"/>
      <scheme val="minor"/>
    </font>
    <font>
      <sz val="10"/>
      <color rgb="FF000000"/>
      <name val="Aptos Narrow"/>
      <family val="34"/>
    </font>
    <font>
      <b/>
      <i/>
      <sz val="12"/>
      <color rgb="FF3F6351"/>
      <name val="Aptos Narrow"/>
      <scheme val="minor"/>
    </font>
    <font>
      <b/>
      <sz val="11"/>
      <color theme="1"/>
      <name val="Aptos Narrow"/>
      <scheme val="minor"/>
    </font>
    <font>
      <sz val="12"/>
      <color rgb="FF000000"/>
      <name val="Aptos Narrow"/>
      <scheme val="minor"/>
    </font>
    <font>
      <sz val="12"/>
      <color rgb="FF000000"/>
      <name val="Aptos Narrow"/>
    </font>
    <font>
      <i/>
      <sz val="12"/>
      <color rgb="FF000000"/>
      <name val="Aptos Narrow"/>
    </font>
    <font>
      <sz val="10"/>
      <color rgb="FF000000"/>
      <name val="+mn-lt"/>
      <charset val="1"/>
    </font>
    <font>
      <sz val="12"/>
      <color theme="1"/>
      <name val="Aptos Narrow (Body)"/>
    </font>
    <font>
      <sz val="12"/>
      <color theme="1"/>
      <name val="Aptos Narrow (Leipäteksti)"/>
    </font>
    <font>
      <b/>
      <i/>
      <sz val="11"/>
      <color theme="1"/>
      <name val="Aptos Narrow"/>
      <scheme val="minor"/>
    </font>
    <font>
      <b/>
      <i/>
      <sz val="18"/>
      <color rgb="FF3F6351"/>
      <name val="Aptos Narrow"/>
      <scheme val="minor"/>
    </font>
    <font>
      <b/>
      <sz val="11"/>
      <color rgb="FF000000"/>
      <name val="Aptos Narrow"/>
      <scheme val="minor"/>
    </font>
    <font>
      <b/>
      <sz val="12"/>
      <color rgb="FF000000"/>
      <name val="Aptos Narrow"/>
      <scheme val="minor"/>
    </font>
    <font>
      <b/>
      <sz val="12"/>
      <color rgb="FF528269"/>
      <name val="Aptos Narrow"/>
      <scheme val="minor"/>
    </font>
    <font>
      <b/>
      <i/>
      <sz val="16"/>
      <color rgb="FF3F6351"/>
      <name val="Aptos Narrow"/>
      <scheme val="minor"/>
    </font>
    <font>
      <b/>
      <sz val="28"/>
      <color rgb="FF528269"/>
      <name val="Aptos Narrow"/>
      <scheme val="minor"/>
    </font>
    <font>
      <b/>
      <sz val="12"/>
      <color rgb="FF3F6351"/>
      <name val="Aptos Narrow (Leipäteksti)"/>
    </font>
    <font>
      <b/>
      <i/>
      <sz val="9"/>
      <color rgb="FF3F6351"/>
      <name val="Aptos Narrow"/>
      <scheme val="minor"/>
    </font>
    <font>
      <strike/>
      <sz val="12"/>
      <color theme="1"/>
      <name val="Aptos Narrow"/>
      <scheme val="minor"/>
    </font>
    <font>
      <sz val="11"/>
      <color rgb="FF000000"/>
      <name val="Aptos Narrow (Body)"/>
    </font>
    <font>
      <b/>
      <sz val="11"/>
      <color rgb="FF3F6351"/>
      <name val="Aptos Narrow (Body)"/>
    </font>
    <font>
      <sz val="11"/>
      <color theme="1"/>
      <name val="Aptos Narrow (Body)"/>
    </font>
    <font>
      <i/>
      <sz val="12"/>
      <name val="Aptos Narrow (Leipäteksti)"/>
    </font>
    <font>
      <b/>
      <sz val="9"/>
      <color rgb="FF3F6351"/>
      <name val="Aptos Narrow"/>
      <scheme val="minor"/>
    </font>
    <font>
      <sz val="26"/>
      <color rgb="FF3F6351"/>
      <name val="Aptos Narrow Bold"/>
    </font>
    <font>
      <b/>
      <sz val="12"/>
      <color rgb="FFFF0000"/>
      <name val="Aptos Narrow"/>
      <scheme val="minor"/>
    </font>
    <font>
      <sz val="12"/>
      <color rgb="FF0C2645"/>
      <name val="Aptos Narrow"/>
      <scheme val="minor"/>
    </font>
    <font>
      <u/>
      <sz val="12"/>
      <color rgb="FF1155CC"/>
      <name val="Aptos Narrow"/>
      <scheme val="minor"/>
    </font>
    <font>
      <b/>
      <sz val="12"/>
      <color rgb="FF0C2645"/>
      <name val="Aptos Narrow"/>
      <scheme val="minor"/>
    </font>
    <font>
      <sz val="10"/>
      <color rgb="FF000000"/>
      <name val="+mj-lt"/>
      <charset val="1"/>
    </font>
    <font>
      <sz val="12"/>
      <color theme="0"/>
      <name val="Aptos Narrow"/>
      <scheme val="minor"/>
    </font>
    <font>
      <sz val="12"/>
      <color theme="0"/>
      <name val="Aptos Narrow"/>
    </font>
    <font>
      <strike/>
      <sz val="12"/>
      <color theme="1"/>
      <name val="Aptos Narrow"/>
    </font>
    <font>
      <sz val="12"/>
      <color theme="0"/>
      <name val="Aptos Narrow (Body)"/>
    </font>
    <font>
      <b/>
      <sz val="12"/>
      <name val="Aptos Narrow"/>
      <scheme val="minor"/>
    </font>
    <font>
      <b/>
      <sz val="12"/>
      <color rgb="FF3F6351"/>
      <name val="Aptos Narrow (Body)"/>
    </font>
    <font>
      <sz val="10"/>
      <color rgb="FF000000"/>
      <name val="Aptos Narrow"/>
      <scheme val="minor"/>
    </font>
    <font>
      <sz val="10.5"/>
      <color rgb="FF000000"/>
      <name val="Aptos Narrow"/>
      <scheme val="minor"/>
    </font>
    <font>
      <i/>
      <sz val="12"/>
      <color rgb="FF0C2645"/>
      <name val="Aptos Narrow"/>
      <scheme val="minor"/>
    </font>
  </fonts>
  <fills count="13">
    <fill>
      <patternFill patternType="none"/>
    </fill>
    <fill>
      <patternFill patternType="gray125"/>
    </fill>
    <fill>
      <patternFill patternType="solid">
        <fgColor rgb="FFCAE0B0"/>
        <bgColor indexed="64"/>
      </patternFill>
    </fill>
    <fill>
      <patternFill patternType="solid">
        <fgColor rgb="FFB4DBC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0" tint="-4.9989318521683403E-2"/>
        <bgColor indexed="64"/>
      </patternFill>
    </fill>
    <fill>
      <patternFill patternType="solid">
        <fgColor rgb="FFFFFFFF"/>
        <bgColor rgb="FF000000"/>
      </patternFill>
    </fill>
    <fill>
      <patternFill patternType="solid">
        <fgColor rgb="FFCAE0B0"/>
        <bgColor rgb="FF000000"/>
      </patternFill>
    </fill>
    <fill>
      <patternFill patternType="solid">
        <fgColor rgb="FFB4DBC5"/>
        <bgColor rgb="FF000000"/>
      </patternFill>
    </fill>
    <fill>
      <patternFill patternType="solid">
        <fgColor theme="0"/>
        <bgColor rgb="FF000000"/>
      </patternFill>
    </fill>
    <fill>
      <patternFill patternType="solid">
        <fgColor rgb="FFD9D9D9"/>
        <bgColor rgb="FF000000"/>
      </patternFill>
    </fill>
  </fills>
  <borders count="27">
    <border>
      <left/>
      <right/>
      <top/>
      <bottom/>
      <diagonal/>
    </border>
    <border>
      <left style="thin">
        <color rgb="FFE6E9EC"/>
      </left>
      <right style="thin">
        <color rgb="FFE6E9EC"/>
      </right>
      <top style="thin">
        <color rgb="FFE6E9EC"/>
      </top>
      <bottom style="thin">
        <color rgb="FFE6E9EC"/>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Dashed">
        <color theme="5"/>
      </left>
      <right style="mediumDashed">
        <color theme="5"/>
      </right>
      <top style="mediumDashed">
        <color theme="5"/>
      </top>
      <bottom style="mediumDashed">
        <color theme="5"/>
      </bottom>
      <diagonal/>
    </border>
    <border>
      <left style="mediumDashed">
        <color rgb="FFE97132"/>
      </left>
      <right style="mediumDashed">
        <color rgb="FFE97132"/>
      </right>
      <top style="mediumDashed">
        <color rgb="FFE97132"/>
      </top>
      <bottom style="mediumDashed">
        <color rgb="FFE97132"/>
      </bottom>
      <diagonal/>
    </border>
    <border>
      <left style="thin">
        <color rgb="FF000000"/>
      </left>
      <right style="mediumDashed">
        <color rgb="FFE97132"/>
      </right>
      <top style="thin">
        <color rgb="FF000000"/>
      </top>
      <bottom style="thin">
        <color indexed="64"/>
      </bottom>
      <diagonal/>
    </border>
    <border>
      <left style="thin">
        <color rgb="FF000000"/>
      </left>
      <right/>
      <top style="thin">
        <color rgb="FF000000"/>
      </top>
      <bottom style="thin">
        <color indexed="64"/>
      </bottom>
      <diagonal/>
    </border>
    <border>
      <left style="mediumDashed">
        <color theme="5"/>
      </left>
      <right style="mediumDashed">
        <color theme="5"/>
      </right>
      <top style="mediumDashed">
        <color theme="5"/>
      </top>
      <bottom/>
      <diagonal/>
    </border>
    <border>
      <left/>
      <right/>
      <top style="thin">
        <color indexed="64"/>
      </top>
      <bottom style="thin">
        <color theme="0"/>
      </bottom>
      <diagonal/>
    </border>
    <border>
      <left/>
      <right style="thin">
        <color theme="0"/>
      </right>
      <top style="thin">
        <color indexed="64"/>
      </top>
      <bottom/>
      <diagonal/>
    </border>
    <border>
      <left style="thin">
        <color theme="0"/>
      </left>
      <right style="thin">
        <color theme="0"/>
      </right>
      <top style="thin">
        <color theme="0"/>
      </top>
      <bottom style="thin">
        <color theme="0"/>
      </bottom>
      <diagonal/>
    </border>
    <border>
      <left/>
      <right style="thin">
        <color theme="0"/>
      </right>
      <top/>
      <bottom/>
      <diagonal/>
    </border>
    <border>
      <left style="mediumDashed">
        <color theme="5"/>
      </left>
      <right/>
      <top style="mediumDashed">
        <color theme="5"/>
      </top>
      <bottom style="mediumDashed">
        <color theme="5"/>
      </bottom>
      <diagonal/>
    </border>
    <border>
      <left/>
      <right style="mediumDashed">
        <color theme="5"/>
      </right>
      <top style="mediumDashed">
        <color theme="5"/>
      </top>
      <bottom style="mediumDashed">
        <color theme="5"/>
      </bottom>
      <diagonal/>
    </border>
    <border>
      <left style="mediumDashed">
        <color theme="5"/>
      </left>
      <right style="mediumDashed">
        <color theme="5"/>
      </right>
      <top/>
      <bottom style="mediumDashed">
        <color theme="5"/>
      </bottom>
      <diagonal/>
    </border>
    <border>
      <left style="thin">
        <color rgb="FFE6E9EC"/>
      </left>
      <right style="thin">
        <color rgb="FFE6E9EC"/>
      </right>
      <top/>
      <bottom/>
      <diagonal/>
    </border>
    <border>
      <left/>
      <right style="thin">
        <color indexed="64"/>
      </right>
      <top/>
      <bottom/>
      <diagonal/>
    </border>
    <border>
      <left style="thin">
        <color rgb="FF000000"/>
      </left>
      <right style="thin">
        <color rgb="FF000000"/>
      </right>
      <top style="thin">
        <color indexed="64"/>
      </top>
      <bottom style="thin">
        <color indexed="64"/>
      </bottom>
      <diagonal/>
    </border>
    <border>
      <left style="thin">
        <color rgb="FFE6E9EC"/>
      </left>
      <right/>
      <top/>
      <bottom/>
      <diagonal/>
    </border>
    <border>
      <left/>
      <right/>
      <top style="thin">
        <color indexed="64"/>
      </top>
      <bottom style="thin">
        <color indexed="64"/>
      </bottom>
      <diagonal/>
    </border>
    <border>
      <left/>
      <right/>
      <top style="mediumDashed">
        <color theme="5"/>
      </top>
      <bottom style="mediumDashed">
        <color theme="5"/>
      </bottom>
      <diagonal/>
    </border>
  </borders>
  <cellStyleXfs count="2">
    <xf numFmtId="0" fontId="0" fillId="0" borderId="0"/>
    <xf numFmtId="0" fontId="15" fillId="0" borderId="0" applyNumberFormat="0" applyFill="0" applyBorder="0" applyAlignment="0" applyProtection="0"/>
  </cellStyleXfs>
  <cellXfs count="253">
    <xf numFmtId="0" fontId="0" fillId="0" borderId="0" xfId="0"/>
    <xf numFmtId="0" fontId="8" fillId="0" borderId="0" xfId="0" applyFont="1"/>
    <xf numFmtId="164" fontId="7" fillId="0" borderId="0" xfId="0" applyNumberFormat="1" applyFont="1"/>
    <xf numFmtId="0" fontId="7" fillId="0" borderId="0" xfId="0" applyFont="1" applyAlignment="1">
      <alignment horizontal="right"/>
    </xf>
    <xf numFmtId="164" fontId="8" fillId="0" borderId="0" xfId="0" applyNumberFormat="1" applyFont="1"/>
    <xf numFmtId="0" fontId="10" fillId="0" borderId="0" xfId="0" applyFont="1" applyAlignment="1">
      <alignment horizontal="right" vertical="center" wrapText="1"/>
    </xf>
    <xf numFmtId="0" fontId="8" fillId="0" borderId="0" xfId="0" applyFont="1" applyAlignment="1">
      <alignment vertical="center" wrapText="1"/>
    </xf>
    <xf numFmtId="0" fontId="0" fillId="0" borderId="0" xfId="0" applyAlignment="1">
      <alignment horizontal="left"/>
    </xf>
    <xf numFmtId="0" fontId="0" fillId="4" borderId="0" xfId="0" applyFill="1"/>
    <xf numFmtId="164" fontId="7" fillId="4" borderId="0" xfId="0" applyNumberFormat="1" applyFont="1" applyFill="1"/>
    <xf numFmtId="0" fontId="2" fillId="4" borderId="0" xfId="0" applyFont="1" applyFill="1"/>
    <xf numFmtId="0" fontId="11" fillId="4" borderId="0" xfId="0" applyFont="1" applyFill="1"/>
    <xf numFmtId="0" fontId="2" fillId="4" borderId="5" xfId="0" applyFont="1" applyFill="1" applyBorder="1"/>
    <xf numFmtId="0" fontId="9" fillId="4" borderId="0" xfId="0" applyFont="1" applyFill="1"/>
    <xf numFmtId="0" fontId="0" fillId="4" borderId="2" xfId="0" applyFill="1" applyBorder="1"/>
    <xf numFmtId="0" fontId="11" fillId="5" borderId="5" xfId="0" applyFont="1" applyFill="1" applyBorder="1"/>
    <xf numFmtId="0" fontId="8" fillId="5" borderId="5" xfId="0" applyFont="1" applyFill="1" applyBorder="1" applyAlignment="1">
      <alignment horizontal="center"/>
    </xf>
    <xf numFmtId="0" fontId="8" fillId="5" borderId="5" xfId="0" applyFont="1" applyFill="1" applyBorder="1" applyAlignment="1">
      <alignment horizontal="center" wrapText="1"/>
    </xf>
    <xf numFmtId="0" fontId="2" fillId="5" borderId="5" xfId="0" applyFont="1" applyFill="1" applyBorder="1"/>
    <xf numFmtId="0" fontId="19" fillId="4" borderId="0" xfId="0" applyFont="1" applyFill="1"/>
    <xf numFmtId="0" fontId="20" fillId="4" borderId="0" xfId="0" applyFont="1" applyFill="1"/>
    <xf numFmtId="0" fontId="21" fillId="4" borderId="0" xfId="0" applyFont="1" applyFill="1"/>
    <xf numFmtId="0" fontId="14" fillId="4" borderId="0" xfId="0" applyFont="1" applyFill="1"/>
    <xf numFmtId="0" fontId="7" fillId="4" borderId="0" xfId="0" applyFont="1" applyFill="1" applyAlignment="1">
      <alignment horizontal="left"/>
    </xf>
    <xf numFmtId="0" fontId="7" fillId="4" borderId="0" xfId="0" applyFont="1" applyFill="1" applyAlignment="1">
      <alignment horizontal="center" vertical="center"/>
    </xf>
    <xf numFmtId="0" fontId="7" fillId="5" borderId="5" xfId="0" applyFont="1" applyFill="1" applyBorder="1" applyAlignment="1">
      <alignment horizontal="left"/>
    </xf>
    <xf numFmtId="0" fontId="8" fillId="5" borderId="5" xfId="0" applyFont="1" applyFill="1" applyBorder="1"/>
    <xf numFmtId="0" fontId="2" fillId="5" borderId="6" xfId="0" applyFont="1" applyFill="1" applyBorder="1"/>
    <xf numFmtId="0" fontId="23" fillId="3" borderId="0" xfId="0" applyFont="1" applyFill="1"/>
    <xf numFmtId="0" fontId="0" fillId="3" borderId="0" xfId="0" applyFill="1"/>
    <xf numFmtId="0" fontId="11" fillId="3" borderId="0" xfId="0" applyFont="1" applyFill="1"/>
    <xf numFmtId="0" fontId="24" fillId="4" borderId="0" xfId="0" applyFont="1" applyFill="1"/>
    <xf numFmtId="0" fontId="0" fillId="5" borderId="6" xfId="0" applyFill="1" applyBorder="1"/>
    <xf numFmtId="0" fontId="25" fillId="8" borderId="2" xfId="0" applyFont="1" applyFill="1" applyBorder="1"/>
    <xf numFmtId="0" fontId="12" fillId="4" borderId="5" xfId="0" applyFont="1" applyFill="1" applyBorder="1" applyAlignment="1">
      <alignment horizontal="center"/>
    </xf>
    <xf numFmtId="0" fontId="0" fillId="4" borderId="0" xfId="0" applyFill="1" applyAlignment="1">
      <alignment horizontal="center"/>
    </xf>
    <xf numFmtId="0" fontId="0" fillId="3" borderId="0" xfId="0" applyFill="1" applyAlignment="1">
      <alignment horizontal="center"/>
    </xf>
    <xf numFmtId="4" fontId="11" fillId="4" borderId="5" xfId="0" applyNumberFormat="1" applyFont="1" applyFill="1" applyBorder="1" applyAlignment="1">
      <alignment horizontal="center"/>
    </xf>
    <xf numFmtId="4" fontId="0" fillId="3" borderId="0" xfId="0" applyNumberFormat="1" applyFill="1" applyAlignment="1">
      <alignment horizontal="center"/>
    </xf>
    <xf numFmtId="4" fontId="0" fillId="4" borderId="0" xfId="0" applyNumberFormat="1" applyFill="1" applyAlignment="1">
      <alignment horizontal="center"/>
    </xf>
    <xf numFmtId="1" fontId="7" fillId="2" borderId="9" xfId="0" applyNumberFormat="1" applyFont="1" applyFill="1" applyBorder="1" applyAlignment="1">
      <alignment horizontal="center"/>
    </xf>
    <xf numFmtId="0" fontId="7" fillId="4" borderId="0" xfId="0" applyFont="1" applyFill="1"/>
    <xf numFmtId="0" fontId="26" fillId="8" borderId="2" xfId="0" applyFont="1" applyFill="1" applyBorder="1"/>
    <xf numFmtId="0" fontId="7" fillId="6" borderId="5" xfId="0" applyFont="1" applyFill="1" applyBorder="1"/>
    <xf numFmtId="166" fontId="7" fillId="4" borderId="0" xfId="0" applyNumberFormat="1" applyFont="1" applyFill="1"/>
    <xf numFmtId="166" fontId="7" fillId="4" borderId="2" xfId="0" applyNumberFormat="1" applyFont="1" applyFill="1" applyBorder="1"/>
    <xf numFmtId="0" fontId="7" fillId="5" borderId="3" xfId="0" applyFont="1" applyFill="1" applyBorder="1" applyAlignment="1">
      <alignment horizontal="left" wrapText="1"/>
    </xf>
    <xf numFmtId="0" fontId="7" fillId="5" borderId="11" xfId="0" applyFont="1" applyFill="1" applyBorder="1"/>
    <xf numFmtId="0" fontId="7" fillId="5" borderId="12" xfId="0" applyFont="1" applyFill="1" applyBorder="1"/>
    <xf numFmtId="4" fontId="27" fillId="8" borderId="5" xfId="0" applyNumberFormat="1" applyFont="1" applyFill="1" applyBorder="1" applyAlignment="1">
      <alignment horizontal="center"/>
    </xf>
    <xf numFmtId="4" fontId="26" fillId="10" borderId="5" xfId="0" applyNumberFormat="1" applyFont="1" applyFill="1" applyBorder="1" applyAlignment="1">
      <alignment horizontal="center"/>
    </xf>
    <xf numFmtId="0" fontId="7" fillId="3" borderId="0" xfId="0" applyFont="1" applyFill="1"/>
    <xf numFmtId="0" fontId="8" fillId="3" borderId="0" xfId="0" applyFont="1" applyFill="1"/>
    <xf numFmtId="0" fontId="0" fillId="0" borderId="2" xfId="0" applyBorder="1"/>
    <xf numFmtId="2" fontId="26" fillId="10" borderId="5" xfId="0" applyNumberFormat="1" applyFont="1" applyFill="1" applyBorder="1" applyAlignment="1">
      <alignment horizontal="center"/>
    </xf>
    <xf numFmtId="0" fontId="2" fillId="5" borderId="7" xfId="0" applyFont="1" applyFill="1" applyBorder="1" applyAlignment="1">
      <alignment horizontal="left"/>
    </xf>
    <xf numFmtId="0" fontId="2" fillId="5" borderId="6" xfId="0" applyFont="1" applyFill="1" applyBorder="1" applyAlignment="1">
      <alignment horizontal="left"/>
    </xf>
    <xf numFmtId="0" fontId="24" fillId="4" borderId="0" xfId="0" applyFont="1" applyFill="1" applyAlignment="1">
      <alignment horizontal="left"/>
    </xf>
    <xf numFmtId="0" fontId="0" fillId="4" borderId="0" xfId="0" applyFill="1" applyAlignment="1">
      <alignment horizontal="left"/>
    </xf>
    <xf numFmtId="0" fontId="24" fillId="4" borderId="2" xfId="0" applyFont="1" applyFill="1" applyBorder="1" applyAlignment="1">
      <alignment horizontal="left"/>
    </xf>
    <xf numFmtId="0" fontId="26" fillId="10" borderId="8" xfId="0" applyFont="1" applyFill="1" applyBorder="1" applyAlignment="1">
      <alignment horizontal="center"/>
    </xf>
    <xf numFmtId="2" fontId="0" fillId="3" borderId="8" xfId="0" applyNumberFormat="1" applyFill="1" applyBorder="1" applyAlignment="1">
      <alignment horizontal="center"/>
    </xf>
    <xf numFmtId="0" fontId="24" fillId="4" borderId="0" xfId="0" applyFont="1" applyFill="1" applyAlignment="1">
      <alignment horizontal="center"/>
    </xf>
    <xf numFmtId="0" fontId="29" fillId="4" borderId="0" xfId="0" applyFont="1" applyFill="1"/>
    <xf numFmtId="0" fontId="0" fillId="4" borderId="14" xfId="0" applyFill="1" applyBorder="1"/>
    <xf numFmtId="4" fontId="0" fillId="0" borderId="0" xfId="0" applyNumberFormat="1"/>
    <xf numFmtId="4" fontId="13" fillId="0" borderId="0" xfId="0" applyNumberFormat="1" applyFont="1" applyAlignment="1">
      <alignment horizontal="right"/>
    </xf>
    <xf numFmtId="4" fontId="8" fillId="0" borderId="0" xfId="0" applyNumberFormat="1" applyFont="1" applyAlignment="1">
      <alignment horizontal="right"/>
    </xf>
    <xf numFmtId="4" fontId="7" fillId="0" borderId="0" xfId="0" applyNumberFormat="1" applyFont="1" applyAlignment="1">
      <alignment horizontal="right"/>
    </xf>
    <xf numFmtId="4" fontId="27" fillId="11" borderId="5" xfId="0" applyNumberFormat="1" applyFont="1" applyFill="1" applyBorder="1" applyAlignment="1">
      <alignment horizontal="center"/>
    </xf>
    <xf numFmtId="4" fontId="8" fillId="4" borderId="5" xfId="0" applyNumberFormat="1" applyFont="1" applyFill="1" applyBorder="1" applyAlignment="1">
      <alignment horizontal="center"/>
    </xf>
    <xf numFmtId="169" fontId="27" fillId="8" borderId="5" xfId="0" applyNumberFormat="1" applyFont="1" applyFill="1" applyBorder="1" applyAlignment="1">
      <alignment horizontal="center"/>
    </xf>
    <xf numFmtId="2" fontId="25" fillId="9" borderId="10" xfId="0" applyNumberFormat="1" applyFont="1" applyFill="1" applyBorder="1" applyAlignment="1" applyProtection="1">
      <alignment horizontal="center"/>
      <protection locked="0"/>
    </xf>
    <xf numFmtId="168" fontId="0" fillId="2" borderId="13" xfId="0" applyNumberFormat="1" applyFill="1" applyBorder="1" applyAlignment="1" applyProtection="1">
      <alignment horizontal="center"/>
      <protection locked="0"/>
    </xf>
    <xf numFmtId="168" fontId="0" fillId="2" borderId="9" xfId="0" applyNumberFormat="1" applyFill="1" applyBorder="1" applyAlignment="1" applyProtection="1">
      <alignment horizontal="center"/>
      <protection locked="0"/>
    </xf>
    <xf numFmtId="0" fontId="27" fillId="8" borderId="2" xfId="0" applyFont="1" applyFill="1" applyBorder="1" applyAlignment="1">
      <alignment horizontal="center"/>
    </xf>
    <xf numFmtId="0" fontId="0" fillId="4" borderId="15" xfId="0" applyFill="1" applyBorder="1"/>
    <xf numFmtId="0" fontId="14" fillId="4" borderId="17" xfId="0" applyFont="1" applyFill="1" applyBorder="1"/>
    <xf numFmtId="0" fontId="0" fillId="4" borderId="17" xfId="0" applyFill="1" applyBorder="1"/>
    <xf numFmtId="0" fontId="0" fillId="0" borderId="17" xfId="0" applyBorder="1"/>
    <xf numFmtId="0" fontId="19" fillId="8" borderId="2" xfId="0" applyFont="1" applyFill="1" applyBorder="1"/>
    <xf numFmtId="0" fontId="0" fillId="0" borderId="16" xfId="0" applyBorder="1"/>
    <xf numFmtId="0" fontId="18" fillId="4" borderId="16" xfId="0" applyFont="1" applyFill="1" applyBorder="1"/>
    <xf numFmtId="0" fontId="19" fillId="4" borderId="16" xfId="0" applyFont="1" applyFill="1" applyBorder="1"/>
    <xf numFmtId="1" fontId="0" fillId="9" borderId="10" xfId="0" applyNumberFormat="1" applyFill="1" applyBorder="1" applyAlignment="1" applyProtection="1">
      <alignment horizontal="center"/>
      <protection locked="0"/>
    </xf>
    <xf numFmtId="2" fontId="0" fillId="9" borderId="10" xfId="0" applyNumberFormat="1" applyFill="1" applyBorder="1" applyAlignment="1" applyProtection="1">
      <alignment horizontal="center"/>
      <protection locked="0"/>
    </xf>
    <xf numFmtId="4" fontId="25" fillId="9" borderId="10" xfId="0" applyNumberFormat="1" applyFont="1" applyFill="1" applyBorder="1" applyAlignment="1" applyProtection="1">
      <alignment horizontal="center"/>
      <protection locked="0"/>
    </xf>
    <xf numFmtId="168" fontId="30" fillId="2" borderId="9" xfId="0" applyNumberFormat="1" applyFont="1" applyFill="1" applyBorder="1" applyAlignment="1" applyProtection="1">
      <alignment horizontal="center"/>
      <protection locked="0"/>
    </xf>
    <xf numFmtId="4" fontId="7" fillId="4" borderId="5" xfId="0" applyNumberFormat="1" applyFont="1" applyFill="1" applyBorder="1" applyAlignment="1">
      <alignment horizontal="center"/>
    </xf>
    <xf numFmtId="0" fontId="31" fillId="4" borderId="0" xfId="0" applyFont="1" applyFill="1"/>
    <xf numFmtId="3" fontId="25" fillId="9" borderId="10" xfId="0" applyNumberFormat="1" applyFont="1" applyFill="1" applyBorder="1" applyAlignment="1" applyProtection="1">
      <alignment horizontal="center"/>
      <protection locked="0"/>
    </xf>
    <xf numFmtId="0" fontId="0" fillId="3" borderId="8" xfId="0" applyFill="1" applyBorder="1" applyAlignment="1">
      <alignment horizontal="center"/>
    </xf>
    <xf numFmtId="0" fontId="33" fillId="8" borderId="2" xfId="0" applyFont="1" applyFill="1" applyBorder="1" applyAlignment="1">
      <alignment horizontal="center"/>
    </xf>
    <xf numFmtId="0" fontId="34" fillId="12" borderId="5" xfId="0" applyFont="1" applyFill="1" applyBorder="1"/>
    <xf numFmtId="4" fontId="34" fillId="8" borderId="7" xfId="0" applyNumberFormat="1" applyFont="1" applyFill="1" applyBorder="1" applyAlignment="1">
      <alignment horizontal="center"/>
    </xf>
    <xf numFmtId="0" fontId="8" fillId="5" borderId="5" xfId="0" applyFont="1" applyFill="1" applyBorder="1" applyAlignment="1">
      <alignment horizontal="left"/>
    </xf>
    <xf numFmtId="0" fontId="34" fillId="12" borderId="5" xfId="0" applyFont="1" applyFill="1" applyBorder="1" applyAlignment="1">
      <alignment horizontal="left"/>
    </xf>
    <xf numFmtId="0" fontId="33" fillId="10" borderId="2" xfId="0" applyFont="1" applyFill="1" applyBorder="1" applyAlignment="1">
      <alignment horizontal="center"/>
    </xf>
    <xf numFmtId="0" fontId="36" fillId="3" borderId="0" xfId="0" applyFont="1" applyFill="1"/>
    <xf numFmtId="0" fontId="36" fillId="4" borderId="0" xfId="0" applyFont="1" applyFill="1"/>
    <xf numFmtId="0" fontId="36" fillId="8" borderId="2" xfId="0" applyFont="1" applyFill="1" applyBorder="1"/>
    <xf numFmtId="0" fontId="36" fillId="11" borderId="2" xfId="0" applyFont="1" applyFill="1" applyBorder="1"/>
    <xf numFmtId="4" fontId="0" fillId="9" borderId="10" xfId="0" applyNumberFormat="1" applyFill="1" applyBorder="1" applyAlignment="1" applyProtection="1">
      <alignment horizontal="center"/>
      <protection locked="0"/>
    </xf>
    <xf numFmtId="2" fontId="7" fillId="2" borderId="9" xfId="0" applyNumberFormat="1" applyFont="1" applyFill="1" applyBorder="1" applyAlignment="1" applyProtection="1">
      <alignment horizontal="center"/>
      <protection locked="0"/>
    </xf>
    <xf numFmtId="2" fontId="12" fillId="7" borderId="8" xfId="0" applyNumberFormat="1" applyFont="1" applyFill="1" applyBorder="1" applyAlignment="1">
      <alignment horizontal="center"/>
    </xf>
    <xf numFmtId="2" fontId="12" fillId="4" borderId="5" xfId="0" applyNumberFormat="1" applyFont="1" applyFill="1" applyBorder="1" applyAlignment="1">
      <alignment horizontal="center"/>
    </xf>
    <xf numFmtId="4" fontId="0" fillId="4" borderId="0" xfId="0" applyNumberFormat="1" applyFill="1"/>
    <xf numFmtId="4" fontId="26" fillId="9" borderId="10" xfId="0" applyNumberFormat="1" applyFont="1" applyFill="1" applyBorder="1" applyAlignment="1" applyProtection="1">
      <alignment horizontal="center"/>
      <protection locked="0"/>
    </xf>
    <xf numFmtId="0" fontId="0" fillId="4" borderId="2" xfId="0" applyFill="1" applyBorder="1" applyAlignment="1">
      <alignment horizontal="center"/>
    </xf>
    <xf numFmtId="0" fontId="8" fillId="4" borderId="2" xfId="0" applyFont="1" applyFill="1" applyBorder="1" applyAlignment="1">
      <alignment horizontal="center" wrapText="1"/>
    </xf>
    <xf numFmtId="0" fontId="10" fillId="4" borderId="2" xfId="0" applyFont="1" applyFill="1" applyBorder="1" applyAlignment="1">
      <alignment horizontal="center" wrapText="1"/>
    </xf>
    <xf numFmtId="0" fontId="37" fillId="8" borderId="2" xfId="0" applyFont="1" applyFill="1" applyBorder="1" applyAlignment="1">
      <alignment horizontal="right" vertical="center" textRotation="90"/>
    </xf>
    <xf numFmtId="0" fontId="39" fillId="3" borderId="0" xfId="0" applyFont="1" applyFill="1"/>
    <xf numFmtId="0" fontId="37" fillId="4" borderId="2" xfId="0" applyFont="1" applyFill="1" applyBorder="1" applyAlignment="1">
      <alignment horizontal="right" vertical="center" textRotation="90" wrapText="1"/>
    </xf>
    <xf numFmtId="0" fontId="37" fillId="4" borderId="2" xfId="0" applyFont="1" applyFill="1" applyBorder="1" applyAlignment="1">
      <alignment horizontal="right" vertical="center" textRotation="90"/>
    </xf>
    <xf numFmtId="0" fontId="37" fillId="4" borderId="2" xfId="0" applyFont="1" applyFill="1" applyBorder="1" applyAlignment="1">
      <alignment vertical="center" textRotation="90"/>
    </xf>
    <xf numFmtId="0" fontId="7" fillId="5" borderId="4" xfId="0" applyFont="1" applyFill="1" applyBorder="1" applyAlignment="1">
      <alignment horizontal="left"/>
    </xf>
    <xf numFmtId="166" fontId="7" fillId="0" borderId="2" xfId="0" applyNumberFormat="1" applyFont="1" applyBorder="1" applyAlignment="1">
      <alignment horizontal="center"/>
    </xf>
    <xf numFmtId="4" fontId="26" fillId="10" borderId="8" xfId="0" applyNumberFormat="1" applyFont="1" applyFill="1" applyBorder="1" applyAlignment="1">
      <alignment horizontal="center"/>
    </xf>
    <xf numFmtId="165" fontId="25" fillId="9" borderId="9" xfId="0" applyNumberFormat="1" applyFont="1" applyFill="1" applyBorder="1" applyAlignment="1" applyProtection="1">
      <alignment horizontal="center"/>
      <protection locked="0"/>
    </xf>
    <xf numFmtId="0" fontId="7" fillId="5" borderId="6" xfId="0" applyFont="1" applyFill="1" applyBorder="1"/>
    <xf numFmtId="0" fontId="40" fillId="4" borderId="0" xfId="0" applyFont="1" applyFill="1"/>
    <xf numFmtId="0" fontId="18" fillId="4" borderId="0" xfId="0" applyFont="1" applyFill="1"/>
    <xf numFmtId="0" fontId="41" fillId="8" borderId="2" xfId="0" applyFont="1" applyFill="1" applyBorder="1"/>
    <xf numFmtId="0" fontId="42" fillId="4" borderId="16" xfId="0" applyFont="1" applyFill="1" applyBorder="1"/>
    <xf numFmtId="0" fontId="43" fillId="0" borderId="16" xfId="0" applyFont="1" applyBorder="1"/>
    <xf numFmtId="0" fontId="43" fillId="4" borderId="0" xfId="0" applyFont="1" applyFill="1"/>
    <xf numFmtId="0" fontId="43" fillId="0" borderId="0" xfId="0" applyFont="1"/>
    <xf numFmtId="165" fontId="0" fillId="3" borderId="8" xfId="0" applyNumberFormat="1" applyFill="1" applyBorder="1" applyAlignment="1">
      <alignment horizontal="center"/>
    </xf>
    <xf numFmtId="1" fontId="0" fillId="2" borderId="20" xfId="0" applyNumberFormat="1" applyFill="1" applyBorder="1" applyAlignment="1" applyProtection="1">
      <alignment horizontal="center"/>
      <protection locked="0"/>
    </xf>
    <xf numFmtId="165" fontId="0" fillId="2" borderId="9" xfId="0" applyNumberFormat="1" applyFill="1" applyBorder="1" applyAlignment="1" applyProtection="1">
      <alignment horizontal="center"/>
      <protection locked="0"/>
    </xf>
    <xf numFmtId="0" fontId="25" fillId="10" borderId="2" xfId="0" applyFont="1" applyFill="1" applyBorder="1"/>
    <xf numFmtId="0" fontId="36" fillId="10" borderId="2" xfId="0" applyFont="1" applyFill="1" applyBorder="1"/>
    <xf numFmtId="0" fontId="7" fillId="4" borderId="5" xfId="0" applyFont="1" applyFill="1" applyBorder="1" applyAlignment="1">
      <alignment horizontal="center"/>
    </xf>
    <xf numFmtId="0" fontId="2" fillId="3" borderId="5" xfId="0" applyFont="1" applyFill="1" applyBorder="1" applyAlignment="1">
      <alignment horizontal="center"/>
    </xf>
    <xf numFmtId="167" fontId="2" fillId="3" borderId="5" xfId="0" applyNumberFormat="1" applyFont="1" applyFill="1" applyBorder="1" applyAlignment="1">
      <alignment horizontal="center"/>
    </xf>
    <xf numFmtId="0" fontId="44" fillId="4" borderId="5" xfId="0" applyFont="1" applyFill="1" applyBorder="1" applyAlignment="1">
      <alignment horizontal="center"/>
    </xf>
    <xf numFmtId="167" fontId="12" fillId="4" borderId="5" xfId="0" applyNumberFormat="1" applyFont="1" applyFill="1" applyBorder="1" applyAlignment="1">
      <alignment horizontal="center"/>
    </xf>
    <xf numFmtId="2" fontId="8" fillId="4" borderId="5" xfId="0" applyNumberFormat="1" applyFont="1" applyFill="1" applyBorder="1" applyAlignment="1">
      <alignment horizontal="center"/>
    </xf>
    <xf numFmtId="2" fontId="11" fillId="4" borderId="5" xfId="0" applyNumberFormat="1" applyFont="1" applyFill="1" applyBorder="1" applyAlignment="1">
      <alignment horizontal="center"/>
    </xf>
    <xf numFmtId="0" fontId="11" fillId="4" borderId="5" xfId="0" applyFont="1" applyFill="1" applyBorder="1" applyAlignment="1">
      <alignment horizontal="center"/>
    </xf>
    <xf numFmtId="165" fontId="7" fillId="2" borderId="9" xfId="0" applyNumberFormat="1" applyFont="1" applyFill="1" applyBorder="1" applyAlignment="1" applyProtection="1">
      <alignment horizontal="center"/>
      <protection locked="0"/>
    </xf>
    <xf numFmtId="0" fontId="7" fillId="3" borderId="5" xfId="0" applyFont="1" applyFill="1" applyBorder="1" applyAlignment="1">
      <alignment horizontal="center"/>
    </xf>
    <xf numFmtId="0" fontId="34" fillId="10" borderId="2" xfId="0" applyFont="1" applyFill="1" applyBorder="1" applyAlignment="1">
      <alignment horizontal="center"/>
    </xf>
    <xf numFmtId="0" fontId="11" fillId="5" borderId="5" xfId="0" applyFont="1" applyFill="1" applyBorder="1" applyAlignment="1">
      <alignment horizontal="center" wrapText="1"/>
    </xf>
    <xf numFmtId="2" fontId="7" fillId="3" borderId="5" xfId="0" applyNumberFormat="1" applyFont="1" applyFill="1" applyBorder="1" applyAlignment="1">
      <alignment horizontal="center"/>
    </xf>
    <xf numFmtId="4" fontId="7" fillId="3" borderId="5" xfId="0" applyNumberFormat="1" applyFont="1" applyFill="1" applyBorder="1" applyAlignment="1">
      <alignment horizontal="center"/>
    </xf>
    <xf numFmtId="3" fontId="7" fillId="2" borderId="9" xfId="0" applyNumberFormat="1" applyFont="1" applyFill="1" applyBorder="1" applyAlignment="1">
      <alignment horizontal="center"/>
    </xf>
    <xf numFmtId="3" fontId="7" fillId="2" borderId="9" xfId="0" applyNumberFormat="1" applyFont="1" applyFill="1" applyBorder="1" applyAlignment="1" applyProtection="1">
      <alignment horizontal="center"/>
      <protection locked="0"/>
    </xf>
    <xf numFmtId="3" fontId="0" fillId="3" borderId="8" xfId="0" applyNumberFormat="1" applyFill="1" applyBorder="1" applyAlignment="1">
      <alignment horizontal="center"/>
    </xf>
    <xf numFmtId="3" fontId="12" fillId="4" borderId="5" xfId="0" applyNumberFormat="1" applyFont="1" applyFill="1" applyBorder="1" applyAlignment="1">
      <alignment horizontal="center"/>
    </xf>
    <xf numFmtId="0" fontId="45" fillId="4" borderId="0" xfId="0" applyFont="1" applyFill="1"/>
    <xf numFmtId="0" fontId="8" fillId="5" borderId="3" xfId="0" applyFont="1" applyFill="1" applyBorder="1" applyAlignment="1">
      <alignment horizontal="left"/>
    </xf>
    <xf numFmtId="0" fontId="8" fillId="5" borderId="3" xfId="0" applyFont="1" applyFill="1" applyBorder="1" applyAlignment="1">
      <alignment horizontal="left" wrapText="1"/>
    </xf>
    <xf numFmtId="0" fontId="0" fillId="4" borderId="22" xfId="0" applyFill="1" applyBorder="1" applyAlignment="1">
      <alignment horizontal="center"/>
    </xf>
    <xf numFmtId="0" fontId="37" fillId="3" borderId="2" xfId="0" applyFont="1" applyFill="1" applyBorder="1" applyAlignment="1">
      <alignment horizontal="right" vertical="center" textRotation="90"/>
    </xf>
    <xf numFmtId="0" fontId="0" fillId="3" borderId="2" xfId="0" applyFill="1" applyBorder="1" applyAlignment="1">
      <alignment horizontal="center"/>
    </xf>
    <xf numFmtId="0" fontId="8" fillId="3" borderId="2" xfId="0" applyFont="1" applyFill="1" applyBorder="1" applyAlignment="1">
      <alignment horizontal="center" wrapText="1"/>
    </xf>
    <xf numFmtId="0" fontId="10" fillId="3" borderId="2" xfId="0" applyFont="1" applyFill="1" applyBorder="1" applyAlignment="1">
      <alignment horizontal="center" wrapText="1"/>
    </xf>
    <xf numFmtId="0" fontId="37" fillId="10" borderId="2" xfId="0" applyFont="1" applyFill="1" applyBorder="1" applyAlignment="1">
      <alignment horizontal="right" vertical="center" textRotation="90"/>
    </xf>
    <xf numFmtId="0" fontId="37" fillId="3" borderId="2" xfId="0" applyFont="1" applyFill="1" applyBorder="1" applyAlignment="1">
      <alignment horizontal="right" vertical="center" textRotation="90" wrapText="1"/>
    </xf>
    <xf numFmtId="4" fontId="7" fillId="3" borderId="0" xfId="0" applyNumberFormat="1" applyFont="1" applyFill="1" applyAlignment="1">
      <alignment horizontal="center"/>
    </xf>
    <xf numFmtId="4" fontId="8" fillId="0" borderId="3" xfId="0" applyNumberFormat="1" applyFont="1" applyBorder="1" applyAlignment="1">
      <alignment horizontal="center"/>
    </xf>
    <xf numFmtId="4" fontId="8" fillId="0" borderId="3" xfId="0" applyNumberFormat="1" applyFont="1" applyBorder="1" applyAlignment="1">
      <alignment horizontal="center" wrapText="1"/>
    </xf>
    <xf numFmtId="4" fontId="8" fillId="4" borderId="23" xfId="0" applyNumberFormat="1" applyFont="1" applyFill="1" applyBorder="1" applyAlignment="1">
      <alignment horizontal="center"/>
    </xf>
    <xf numFmtId="4" fontId="7" fillId="3" borderId="8" xfId="0" applyNumberFormat="1" applyFont="1" applyFill="1" applyBorder="1" applyAlignment="1">
      <alignment horizontal="center"/>
    </xf>
    <xf numFmtId="0" fontId="16" fillId="4" borderId="0" xfId="0" applyFont="1" applyFill="1"/>
    <xf numFmtId="0" fontId="15" fillId="4" borderId="0" xfId="1" applyFill="1"/>
    <xf numFmtId="9" fontId="2" fillId="4" borderId="0" xfId="0" applyNumberFormat="1" applyFont="1" applyFill="1"/>
    <xf numFmtId="0" fontId="1" fillId="4" borderId="0" xfId="0" applyFont="1" applyFill="1"/>
    <xf numFmtId="9" fontId="0" fillId="4" borderId="0" xfId="0" applyNumberFormat="1" applyFill="1"/>
    <xf numFmtId="0" fontId="6" fillId="4" borderId="0" xfId="0" applyFont="1" applyFill="1"/>
    <xf numFmtId="0" fontId="3" fillId="4" borderId="0" xfId="0" applyFont="1" applyFill="1"/>
    <xf numFmtId="0" fontId="24" fillId="3" borderId="0" xfId="0" applyFont="1" applyFill="1" applyAlignment="1">
      <alignment horizontal="center"/>
    </xf>
    <xf numFmtId="0" fontId="24" fillId="3" borderId="0" xfId="0" applyFont="1" applyFill="1" applyAlignment="1">
      <alignment horizontal="center" wrapText="1"/>
    </xf>
    <xf numFmtId="0" fontId="46" fillId="4" borderId="0" xfId="0" applyFont="1" applyFill="1"/>
    <xf numFmtId="0" fontId="0" fillId="4" borderId="0" xfId="0" applyFill="1" applyAlignment="1">
      <alignment horizontal="left" vertical="top" wrapText="1"/>
    </xf>
    <xf numFmtId="0" fontId="0" fillId="4" borderId="0" xfId="0" applyFill="1" applyAlignment="1">
      <alignment horizontal="left" vertical="top"/>
    </xf>
    <xf numFmtId="0" fontId="15" fillId="4" borderId="0" xfId="1" applyFill="1" applyAlignment="1">
      <alignment horizontal="left" vertical="top"/>
    </xf>
    <xf numFmtId="9" fontId="11" fillId="4" borderId="0" xfId="0" applyNumberFormat="1" applyFont="1" applyFill="1"/>
    <xf numFmtId="0" fontId="47" fillId="4" borderId="0" xfId="0" applyFont="1" applyFill="1" applyAlignment="1">
      <alignment horizontal="left" vertical="top" wrapText="1"/>
    </xf>
    <xf numFmtId="0" fontId="15" fillId="4" borderId="0" xfId="1" applyFill="1" applyAlignment="1">
      <alignment horizontal="center"/>
    </xf>
    <xf numFmtId="0" fontId="32" fillId="3" borderId="2" xfId="0" applyFont="1" applyFill="1" applyBorder="1"/>
    <xf numFmtId="0" fontId="19" fillId="3" borderId="0" xfId="0" applyFont="1" applyFill="1"/>
    <xf numFmtId="0" fontId="35" fillId="3" borderId="0" xfId="0" applyFont="1" applyFill="1"/>
    <xf numFmtId="4" fontId="26" fillId="10" borderId="5" xfId="0" applyNumberFormat="1" applyFont="1" applyFill="1" applyBorder="1" applyAlignment="1">
      <alignment horizontal="center" vertical="center"/>
    </xf>
    <xf numFmtId="0" fontId="7" fillId="4" borderId="0" xfId="0" applyFont="1" applyFill="1" applyAlignment="1">
      <alignment vertical="center"/>
    </xf>
    <xf numFmtId="0" fontId="52" fillId="4" borderId="0" xfId="0" applyFont="1" applyFill="1"/>
    <xf numFmtId="0" fontId="53" fillId="8" borderId="2" xfId="0" applyFont="1" applyFill="1" applyBorder="1"/>
    <xf numFmtId="0" fontId="52" fillId="4" borderId="2" xfId="0" applyFont="1" applyFill="1" applyBorder="1" applyAlignment="1">
      <alignment horizontal="center"/>
    </xf>
    <xf numFmtId="0" fontId="54" fillId="4" borderId="0" xfId="0" applyFont="1" applyFill="1"/>
    <xf numFmtId="0" fontId="24" fillId="4" borderId="0" xfId="0" applyFont="1" applyFill="1" applyAlignment="1">
      <alignment horizontal="center" wrapText="1"/>
    </xf>
    <xf numFmtId="0" fontId="0" fillId="4" borderId="0" xfId="0" applyFill="1" applyAlignment="1">
      <alignment wrapText="1"/>
    </xf>
    <xf numFmtId="0" fontId="19" fillId="4" borderId="0" xfId="0" applyFont="1" applyFill="1" applyAlignment="1">
      <alignment horizontal="right"/>
    </xf>
    <xf numFmtId="0" fontId="0" fillId="4" borderId="0" xfId="0" applyFill="1" applyAlignment="1">
      <alignment horizontal="right"/>
    </xf>
    <xf numFmtId="0" fontId="26" fillId="8" borderId="0" xfId="0" applyFont="1" applyFill="1" applyAlignment="1">
      <alignment horizontal="right"/>
    </xf>
    <xf numFmtId="0" fontId="55" fillId="4" borderId="0" xfId="0" applyFont="1" applyFill="1" applyAlignment="1">
      <alignment horizontal="left" vertical="top" wrapText="1"/>
    </xf>
    <xf numFmtId="0" fontId="56" fillId="4" borderId="0" xfId="0" applyFont="1" applyFill="1" applyAlignment="1">
      <alignment horizontal="left" vertical="top" wrapText="1"/>
    </xf>
    <xf numFmtId="9" fontId="0" fillId="4" borderId="0" xfId="0" applyNumberFormat="1" applyFill="1" applyAlignment="1">
      <alignment wrapText="1"/>
    </xf>
    <xf numFmtId="0" fontId="48" fillId="4" borderId="24" xfId="0" applyFont="1" applyFill="1" applyBorder="1" applyAlignment="1">
      <alignment horizontal="left"/>
    </xf>
    <xf numFmtId="0" fontId="26" fillId="8" borderId="0" xfId="0" applyFont="1" applyFill="1" applyAlignment="1">
      <alignment horizontal="left"/>
    </xf>
    <xf numFmtId="0" fontId="38" fillId="4" borderId="0" xfId="0" applyFont="1" applyFill="1"/>
    <xf numFmtId="0" fontId="15" fillId="4" borderId="0" xfId="1" applyFill="1" applyAlignment="1">
      <alignment horizontal="left"/>
    </xf>
    <xf numFmtId="0" fontId="8" fillId="5" borderId="6" xfId="0" applyFont="1" applyFill="1" applyBorder="1" applyAlignment="1">
      <alignment horizontal="center"/>
    </xf>
    <xf numFmtId="0" fontId="7" fillId="4" borderId="6" xfId="0" applyFont="1" applyFill="1" applyBorder="1" applyAlignment="1">
      <alignment horizontal="center"/>
    </xf>
    <xf numFmtId="165" fontId="7" fillId="2" borderId="18" xfId="0" applyNumberFormat="1" applyFont="1" applyFill="1" applyBorder="1" applyAlignment="1" applyProtection="1">
      <alignment horizontal="center"/>
      <protection locked="0"/>
    </xf>
    <xf numFmtId="2" fontId="7" fillId="2" borderId="5" xfId="0" applyNumberFormat="1" applyFont="1" applyFill="1" applyBorder="1" applyAlignment="1" applyProtection="1">
      <alignment horizontal="center"/>
      <protection locked="0"/>
    </xf>
    <xf numFmtId="0" fontId="2" fillId="3" borderId="6" xfId="0" applyFont="1" applyFill="1" applyBorder="1" applyAlignment="1">
      <alignment horizontal="center"/>
    </xf>
    <xf numFmtId="165" fontId="7" fillId="2" borderId="5" xfId="0" applyNumberFormat="1" applyFont="1" applyFill="1" applyBorder="1" applyAlignment="1" applyProtection="1">
      <alignment horizontal="center"/>
      <protection locked="0"/>
    </xf>
    <xf numFmtId="0" fontId="9" fillId="4" borderId="2" xfId="0" applyFont="1" applyFill="1" applyBorder="1"/>
    <xf numFmtId="0" fontId="8" fillId="5" borderId="25" xfId="0" applyFont="1" applyFill="1" applyBorder="1" applyAlignment="1">
      <alignment horizontal="center"/>
    </xf>
    <xf numFmtId="0" fontId="7" fillId="4" borderId="25" xfId="0" applyFont="1" applyFill="1" applyBorder="1" applyAlignment="1">
      <alignment horizontal="center"/>
    </xf>
    <xf numFmtId="2" fontId="7" fillId="2" borderId="26" xfId="0" applyNumberFormat="1" applyFont="1" applyFill="1" applyBorder="1" applyAlignment="1" applyProtection="1">
      <alignment horizontal="center"/>
      <protection locked="0"/>
    </xf>
    <xf numFmtId="0" fontId="7" fillId="3" borderId="25" xfId="0" applyFont="1" applyFill="1" applyBorder="1" applyAlignment="1">
      <alignment horizontal="center"/>
    </xf>
    <xf numFmtId="0" fontId="11" fillId="3" borderId="2" xfId="0" applyFont="1" applyFill="1" applyBorder="1"/>
    <xf numFmtId="0" fontId="0" fillId="3" borderId="2" xfId="0" applyFill="1" applyBorder="1"/>
    <xf numFmtId="0" fontId="0" fillId="4" borderId="0" xfId="0" applyFill="1" applyAlignment="1">
      <alignment horizontal="left" wrapText="1"/>
    </xf>
    <xf numFmtId="0" fontId="37" fillId="4" borderId="2" xfId="0" applyFont="1" applyFill="1" applyBorder="1" applyAlignment="1">
      <alignment horizontal="right" vertical="center" textRotation="90"/>
    </xf>
    <xf numFmtId="0" fontId="37" fillId="4" borderId="2" xfId="0" applyFont="1" applyFill="1" applyBorder="1" applyAlignment="1">
      <alignment horizontal="right" vertical="center" textRotation="90" wrapText="1"/>
    </xf>
    <xf numFmtId="1" fontId="26" fillId="9" borderId="18" xfId="0" applyNumberFormat="1" applyFont="1" applyFill="1" applyBorder="1" applyAlignment="1" applyProtection="1">
      <alignment horizontal="center"/>
      <protection locked="0"/>
    </xf>
    <xf numFmtId="1" fontId="26" fillId="9" borderId="19" xfId="0" applyNumberFormat="1" applyFont="1" applyFill="1" applyBorder="1" applyAlignment="1" applyProtection="1">
      <alignment horizontal="center"/>
      <protection locked="0"/>
    </xf>
    <xf numFmtId="0" fontId="37" fillId="8" borderId="2" xfId="0" applyFont="1" applyFill="1" applyBorder="1" applyAlignment="1">
      <alignment horizontal="center" vertical="center" textRotation="90"/>
    </xf>
    <xf numFmtId="0" fontId="13" fillId="4" borderId="2" xfId="0" applyFont="1" applyFill="1" applyBorder="1" applyAlignment="1">
      <alignment horizontal="center"/>
    </xf>
    <xf numFmtId="0" fontId="8" fillId="3" borderId="2" xfId="0" applyFont="1" applyFill="1" applyBorder="1" applyAlignment="1">
      <alignment horizontal="center"/>
    </xf>
    <xf numFmtId="0" fontId="8" fillId="4" borderId="2" xfId="0" applyFont="1" applyFill="1" applyBorder="1" applyAlignment="1">
      <alignment horizontal="center"/>
    </xf>
    <xf numFmtId="0" fontId="0" fillId="0" borderId="0" xfId="0" applyFill="1"/>
    <xf numFmtId="9" fontId="2" fillId="0" borderId="0" xfId="0" applyNumberFormat="1" applyFont="1" applyFill="1"/>
    <xf numFmtId="0" fontId="1" fillId="0" borderId="0" xfId="0" applyFont="1" applyFill="1"/>
    <xf numFmtId="9" fontId="0" fillId="0" borderId="0" xfId="0" applyNumberFormat="1" applyFill="1"/>
    <xf numFmtId="9" fontId="11" fillId="0" borderId="0" xfId="0" applyNumberFormat="1" applyFont="1" applyFill="1"/>
    <xf numFmtId="0" fontId="11" fillId="0" borderId="0" xfId="0" applyFont="1" applyFill="1"/>
    <xf numFmtId="0" fontId="0" fillId="0" borderId="2" xfId="0" applyFill="1" applyBorder="1"/>
    <xf numFmtId="0" fontId="0" fillId="0" borderId="0" xfId="0" applyFill="1" applyAlignment="1">
      <alignment horizontal="center"/>
    </xf>
    <xf numFmtId="0" fontId="15" fillId="0" borderId="0" xfId="1" applyFill="1" applyAlignment="1">
      <alignment horizontal="center"/>
    </xf>
    <xf numFmtId="0" fontId="48" fillId="0" borderId="1" xfId="0" applyFont="1" applyFill="1" applyBorder="1" applyAlignment="1">
      <alignment horizontal="center"/>
    </xf>
    <xf numFmtId="0" fontId="3" fillId="0" borderId="0" xfId="0" applyFont="1" applyFill="1"/>
    <xf numFmtId="0" fontId="4" fillId="0" borderId="0" xfId="0" applyFont="1" applyFill="1" applyAlignment="1">
      <alignment horizontal="right"/>
    </xf>
    <xf numFmtId="0" fontId="5" fillId="0" borderId="0" xfId="0" applyFont="1" applyFill="1"/>
    <xf numFmtId="0" fontId="48" fillId="0" borderId="0" xfId="0" applyFont="1" applyFill="1" applyAlignment="1">
      <alignment horizontal="center"/>
    </xf>
    <xf numFmtId="0" fontId="49" fillId="0" borderId="0" xfId="0" applyFont="1" applyFill="1" applyAlignment="1">
      <alignment horizontal="center"/>
    </xf>
    <xf numFmtId="3" fontId="50" fillId="0" borderId="1" xfId="0" applyNumberFormat="1" applyFont="1" applyFill="1" applyBorder="1" applyAlignment="1">
      <alignment horizontal="right"/>
    </xf>
    <xf numFmtId="0" fontId="48" fillId="0" borderId="1" xfId="0" applyFont="1" applyFill="1" applyBorder="1" applyAlignment="1">
      <alignment horizontal="right"/>
    </xf>
    <xf numFmtId="3" fontId="48" fillId="0" borderId="1" xfId="0" applyNumberFormat="1" applyFont="1" applyFill="1" applyBorder="1" applyAlignment="1">
      <alignment horizontal="right"/>
    </xf>
    <xf numFmtId="0" fontId="48" fillId="0" borderId="21" xfId="0" applyFont="1" applyFill="1" applyBorder="1" applyAlignment="1">
      <alignment horizontal="left"/>
    </xf>
    <xf numFmtId="0" fontId="50" fillId="0" borderId="1" xfId="0" applyFont="1" applyFill="1" applyBorder="1" applyAlignment="1">
      <alignment horizontal="right"/>
    </xf>
    <xf numFmtId="0" fontId="36" fillId="4" borderId="2" xfId="0" applyFont="1" applyFill="1" applyBorder="1"/>
    <xf numFmtId="0" fontId="0" fillId="4" borderId="0" xfId="0" applyFill="1" applyAlignment="1">
      <alignment vertical="top" wrapText="1"/>
    </xf>
    <xf numFmtId="0" fontId="23" fillId="4" borderId="2" xfId="0" applyFont="1" applyFill="1" applyBorder="1"/>
    <xf numFmtId="0" fontId="26" fillId="4" borderId="0" xfId="0" applyFont="1" applyFill="1" applyAlignment="1">
      <alignment horizontal="right"/>
    </xf>
    <xf numFmtId="0" fontId="17" fillId="4" borderId="0" xfId="0" applyFont="1" applyFill="1"/>
    <xf numFmtId="0" fontId="60" fillId="4" borderId="0" xfId="0" applyFont="1" applyFill="1" applyAlignment="1">
      <alignment horizontal="center"/>
    </xf>
    <xf numFmtId="0" fontId="48" fillId="4" borderId="1" xfId="0" applyFont="1" applyFill="1" applyBorder="1" applyAlignment="1">
      <alignment horizontal="center"/>
    </xf>
    <xf numFmtId="3" fontId="48" fillId="4" borderId="1" xfId="0" applyNumberFormat="1" applyFont="1" applyFill="1" applyBorder="1" applyAlignment="1">
      <alignment horizontal="center"/>
    </xf>
  </cellXfs>
  <cellStyles count="2">
    <cellStyle name="Hyperlinkki" xfId="1" builtinId="8"/>
    <cellStyle name="Normaali" xfId="0" builtinId="0"/>
  </cellStyles>
  <dxfs count="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B4DBC5"/>
      <color rgb="FF3F6351"/>
      <color rgb="FF96B8A3"/>
      <color rgb="FF528269"/>
      <color rgb="FFCAE0B0"/>
      <color rgb="FF94C1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4</xdr:col>
      <xdr:colOff>560918</xdr:colOff>
      <xdr:row>0</xdr:row>
      <xdr:rowOff>137583</xdr:rowOff>
    </xdr:from>
    <xdr:to>
      <xdr:col>7</xdr:col>
      <xdr:colOff>276917</xdr:colOff>
      <xdr:row>5</xdr:row>
      <xdr:rowOff>105127</xdr:rowOff>
    </xdr:to>
    <xdr:pic>
      <xdr:nvPicPr>
        <xdr:cNvPr id="3" name="Picture 2" descr="Ekosetti euroissa logo, piirrustus mustavalkoinesta klafista, missä vasemmassa kulmassa on €-merkintä. ">
          <a:extLst>
            <a:ext uri="{FF2B5EF4-FFF2-40B4-BE49-F238E27FC236}">
              <a16:creationId xmlns:a16="http://schemas.microsoft.com/office/drawing/2014/main" id="{443673B4-9857-0B95-2796-278D9AF0AC0F}"/>
            </a:ext>
          </a:extLst>
        </xdr:cNvPr>
        <xdr:cNvPicPr>
          <a:picLocks noChangeAspect="1"/>
        </xdr:cNvPicPr>
      </xdr:nvPicPr>
      <xdr:blipFill>
        <a:blip xmlns:r="http://schemas.openxmlformats.org/officeDocument/2006/relationships" r:embed="rId1"/>
        <a:stretch>
          <a:fillRect/>
        </a:stretch>
      </xdr:blipFill>
      <xdr:spPr>
        <a:xfrm>
          <a:off x="10319865" y="137583"/>
          <a:ext cx="2504270" cy="2287920"/>
        </a:xfrm>
        <a:prstGeom prst="rect">
          <a:avLst/>
        </a:prstGeom>
      </xdr:spPr>
    </xdr:pic>
    <xdr:clientData/>
  </xdr:twoCellAnchor>
  <xdr:twoCellAnchor editAs="oneCell">
    <xdr:from>
      <xdr:col>3</xdr:col>
      <xdr:colOff>0</xdr:colOff>
      <xdr:row>0</xdr:row>
      <xdr:rowOff>576521</xdr:rowOff>
    </xdr:from>
    <xdr:to>
      <xdr:col>4</xdr:col>
      <xdr:colOff>486993</xdr:colOff>
      <xdr:row>3</xdr:row>
      <xdr:rowOff>630226</xdr:rowOff>
    </xdr:to>
    <xdr:pic>
      <xdr:nvPicPr>
        <xdr:cNvPr id="5" name="Picture 4" descr="Ekosetti euroissa Excel:in logo, vaaleanvihreä pyöreä tausta ja valkoinen teksti missä lukee E€E.">
          <a:extLst>
            <a:ext uri="{FF2B5EF4-FFF2-40B4-BE49-F238E27FC236}">
              <a16:creationId xmlns:a16="http://schemas.microsoft.com/office/drawing/2014/main" id="{95F3283E-FAF0-9FC8-1C47-1CEDC4C17DB8}"/>
            </a:ext>
          </a:extLst>
        </xdr:cNvPr>
        <xdr:cNvPicPr>
          <a:picLocks noChangeAspect="1"/>
        </xdr:cNvPicPr>
      </xdr:nvPicPr>
      <xdr:blipFill>
        <a:blip xmlns:r="http://schemas.openxmlformats.org/officeDocument/2006/relationships" r:embed="rId2"/>
        <a:stretch>
          <a:fillRect/>
        </a:stretch>
      </xdr:blipFill>
      <xdr:spPr>
        <a:xfrm>
          <a:off x="8679925" y="576521"/>
          <a:ext cx="1566015" cy="1533780"/>
        </a:xfrm>
        <a:prstGeom prst="rect">
          <a:avLst/>
        </a:prstGeom>
      </xdr:spPr>
    </xdr:pic>
    <xdr:clientData/>
  </xdr:twoCellAnchor>
  <xdr:twoCellAnchor editAs="oneCell">
    <xdr:from>
      <xdr:col>2</xdr:col>
      <xdr:colOff>423334</xdr:colOff>
      <xdr:row>5</xdr:row>
      <xdr:rowOff>488949</xdr:rowOff>
    </xdr:from>
    <xdr:to>
      <xdr:col>3</xdr:col>
      <xdr:colOff>1075682</xdr:colOff>
      <xdr:row>5</xdr:row>
      <xdr:rowOff>844895</xdr:rowOff>
    </xdr:to>
    <xdr:pic>
      <xdr:nvPicPr>
        <xdr:cNvPr id="2" name="Picture 1" descr="EU:n rahoituslogo. EU-lippu ja teksti: Euroopan Unionin Rahoittama, NextGenerationEU.">
          <a:extLst>
            <a:ext uri="{FF2B5EF4-FFF2-40B4-BE49-F238E27FC236}">
              <a16:creationId xmlns:a16="http://schemas.microsoft.com/office/drawing/2014/main" id="{33C63716-D2F4-2ABC-0353-DDAC42D8BBCA}"/>
            </a:ext>
          </a:extLst>
        </xdr:cNvPr>
        <xdr:cNvPicPr>
          <a:picLocks noChangeAspect="1"/>
        </xdr:cNvPicPr>
      </xdr:nvPicPr>
      <xdr:blipFill>
        <a:blip xmlns:r="http://schemas.openxmlformats.org/officeDocument/2006/relationships" r:embed="rId3"/>
        <a:stretch>
          <a:fillRect/>
        </a:stretch>
      </xdr:blipFill>
      <xdr:spPr>
        <a:xfrm>
          <a:off x="8371417" y="3028949"/>
          <a:ext cx="1393182" cy="355946"/>
        </a:xfrm>
        <a:prstGeom prst="rect">
          <a:avLst/>
        </a:prstGeom>
      </xdr:spPr>
    </xdr:pic>
    <xdr:clientData/>
  </xdr:twoCellAnchor>
  <xdr:twoCellAnchor editAs="oneCell">
    <xdr:from>
      <xdr:col>4</xdr:col>
      <xdr:colOff>285751</xdr:colOff>
      <xdr:row>5</xdr:row>
      <xdr:rowOff>264584</xdr:rowOff>
    </xdr:from>
    <xdr:to>
      <xdr:col>5</xdr:col>
      <xdr:colOff>330463</xdr:colOff>
      <xdr:row>5</xdr:row>
      <xdr:rowOff>1065499</xdr:rowOff>
    </xdr:to>
    <xdr:pic>
      <xdr:nvPicPr>
        <xdr:cNvPr id="4" name="Picture 3" descr="APFI:n logo, liilalla APFI ja sen alle mustalla tekstillä Audiovisual Producers Finland.">
          <a:extLst>
            <a:ext uri="{FF2B5EF4-FFF2-40B4-BE49-F238E27FC236}">
              <a16:creationId xmlns:a16="http://schemas.microsoft.com/office/drawing/2014/main" id="{B67DEF56-1826-4FD6-51D2-8220CF5D59F2}"/>
            </a:ext>
          </a:extLst>
        </xdr:cNvPr>
        <xdr:cNvPicPr>
          <a:picLocks noChangeAspect="1"/>
        </xdr:cNvPicPr>
      </xdr:nvPicPr>
      <xdr:blipFill>
        <a:blip xmlns:r="http://schemas.openxmlformats.org/officeDocument/2006/relationships" r:embed="rId4"/>
        <a:stretch>
          <a:fillRect/>
        </a:stretch>
      </xdr:blipFill>
      <xdr:spPr>
        <a:xfrm>
          <a:off x="10054168" y="2804584"/>
          <a:ext cx="1081878" cy="800915"/>
        </a:xfrm>
        <a:prstGeom prst="rect">
          <a:avLst/>
        </a:prstGeom>
      </xdr:spPr>
    </xdr:pic>
    <xdr:clientData/>
  </xdr:twoCellAnchor>
  <xdr:twoCellAnchor editAs="oneCell">
    <xdr:from>
      <xdr:col>5</xdr:col>
      <xdr:colOff>529168</xdr:colOff>
      <xdr:row>5</xdr:row>
      <xdr:rowOff>305386</xdr:rowOff>
    </xdr:from>
    <xdr:to>
      <xdr:col>8</xdr:col>
      <xdr:colOff>31750</xdr:colOff>
      <xdr:row>5</xdr:row>
      <xdr:rowOff>1030138</xdr:rowOff>
    </xdr:to>
    <xdr:pic>
      <xdr:nvPicPr>
        <xdr:cNvPr id="6" name="Picture 5" descr="avaus-hankeen logo. Vihreällä teksti avaus ja sen alle vihreällä teksti vastuullinen av-ala">
          <a:extLst>
            <a:ext uri="{FF2B5EF4-FFF2-40B4-BE49-F238E27FC236}">
              <a16:creationId xmlns:a16="http://schemas.microsoft.com/office/drawing/2014/main" id="{8BE00390-76AE-B732-5698-CD56BFE3A072}"/>
            </a:ext>
          </a:extLst>
        </xdr:cNvPr>
        <xdr:cNvPicPr>
          <a:picLocks noChangeAspect="1"/>
        </xdr:cNvPicPr>
      </xdr:nvPicPr>
      <xdr:blipFill>
        <a:blip xmlns:r="http://schemas.openxmlformats.org/officeDocument/2006/relationships" r:embed="rId5"/>
        <a:stretch>
          <a:fillRect/>
        </a:stretch>
      </xdr:blipFill>
      <xdr:spPr>
        <a:xfrm>
          <a:off x="11334751" y="2845386"/>
          <a:ext cx="1873249" cy="724752"/>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openco2.net/" TargetMode="External"/><Relationship Id="rId13" Type="http://schemas.openxmlformats.org/officeDocument/2006/relationships/hyperlink" Target="http://www.ekosetti.fi/" TargetMode="External"/><Relationship Id="rId3" Type="http://schemas.openxmlformats.org/officeDocument/2006/relationships/hyperlink" Target="http://www.fingrid.fi/sahkomarkkinainformaatio/co2" TargetMode="External"/><Relationship Id="rId7" Type="http://schemas.openxmlformats.org/officeDocument/2006/relationships/hyperlink" Target="https://www.vr.fi/vinkkeja-junamatkailuun/uusilla-raiteilla/ymparisto" TargetMode="External"/><Relationship Id="rId12" Type="http://schemas.openxmlformats.org/officeDocument/2006/relationships/hyperlink" Target="http://www.avaus.apfi.fi/" TargetMode="External"/><Relationship Id="rId2" Type="http://schemas.openxmlformats.org/officeDocument/2006/relationships/hyperlink" Target="http://www.vero.fi/syventavat-vero-ohjeet/paatokset/47405/verohallinnon-paatos-verovapaista-matkakustannusten-korvauksista-vuonna-2025/" TargetMode="External"/><Relationship Id="rId16" Type="http://schemas.openxmlformats.org/officeDocument/2006/relationships/comments" Target="../comments1.xml"/><Relationship Id="rId1" Type="http://schemas.openxmlformats.org/officeDocument/2006/relationships/hyperlink" Target="http://www.vero.fi/syventavat-vero-ohjeet/paatokset/47405/verohallinnon-paatos-verovapaista-matkakustannusten-korvauksista-vuonna-2025/" TargetMode="External"/><Relationship Id="rId6" Type="http://schemas.openxmlformats.org/officeDocument/2006/relationships/hyperlink" Target="https://www.icao.int/environmental-protection/CarbonOffset/Pages/default.aspx" TargetMode="External"/><Relationship Id="rId11" Type="http://schemas.openxmlformats.org/officeDocument/2006/relationships/hyperlink" Target="http://www.apfi.fi/" TargetMode="External"/><Relationship Id="rId5" Type="http://schemas.openxmlformats.org/officeDocument/2006/relationships/hyperlink" Target="https://ilmastopaneeli.fi/autokalkulaattori/" TargetMode="External"/><Relationship Id="rId15" Type="http://schemas.openxmlformats.org/officeDocument/2006/relationships/vmlDrawing" Target="../drawings/vmlDrawing1.vml"/><Relationship Id="rId10" Type="http://schemas.openxmlformats.org/officeDocument/2006/relationships/hyperlink" Target="https://lentolaskuri.fi/" TargetMode="External"/><Relationship Id="rId4" Type="http://schemas.openxmlformats.org/officeDocument/2006/relationships/hyperlink" Target="https://stat.fi/tup/khkinv/khkaasut_polttoaineluokitus.html" TargetMode="External"/><Relationship Id="rId9" Type="http://schemas.openxmlformats.org/officeDocument/2006/relationships/hyperlink" Target="https://www.atmosfair.de/en/offset/flight/"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88"/>
  <sheetViews>
    <sheetView tabSelected="1" zoomScale="110" zoomScaleNormal="110" workbookViewId="0">
      <selection activeCell="B8" sqref="B8"/>
    </sheetView>
  </sheetViews>
  <sheetFormatPr baseColWidth="10" defaultColWidth="11.1640625" defaultRowHeight="15" customHeight="1"/>
  <cols>
    <col min="1" max="1" width="11.1640625" style="225"/>
    <col min="2" max="2" width="93.1640625" style="225" customWidth="1"/>
    <col min="3" max="3" width="9.6640625" style="225" customWidth="1"/>
    <col min="4" max="4" width="14.1640625" style="225" customWidth="1"/>
    <col min="5" max="5" width="13.6640625" style="225" customWidth="1"/>
    <col min="6" max="6" width="14.5" style="225" customWidth="1"/>
    <col min="7" max="13" width="8.33203125" style="225" customWidth="1"/>
    <col min="14" max="26" width="8.33203125" customWidth="1"/>
  </cols>
  <sheetData>
    <row r="1" spans="1:14" ht="80" customHeight="1">
      <c r="A1" s="187" t="s">
        <v>183</v>
      </c>
      <c r="B1" s="175" t="s">
        <v>162</v>
      </c>
      <c r="C1" s="8"/>
      <c r="D1" s="8"/>
      <c r="E1" s="8"/>
      <c r="F1" s="8"/>
      <c r="G1" s="8"/>
      <c r="H1" s="8"/>
      <c r="I1" s="8"/>
      <c r="J1" s="8"/>
      <c r="K1" s="8"/>
      <c r="L1" s="8"/>
      <c r="M1" s="8"/>
      <c r="N1" s="8"/>
    </row>
    <row r="2" spans="1:14" ht="15.75" customHeight="1">
      <c r="A2" s="8"/>
      <c r="B2" s="8"/>
      <c r="C2" s="8"/>
      <c r="D2" s="8"/>
      <c r="E2" s="166"/>
      <c r="F2" s="8"/>
      <c r="G2" s="8"/>
      <c r="H2" s="8"/>
      <c r="I2" s="8"/>
      <c r="J2" s="8"/>
      <c r="K2" s="8"/>
      <c r="L2" s="8"/>
      <c r="M2" s="8"/>
      <c r="N2" s="8"/>
    </row>
    <row r="3" spans="1:14" ht="22">
      <c r="A3" s="8"/>
      <c r="B3" s="245" t="s">
        <v>176</v>
      </c>
      <c r="C3" s="8"/>
      <c r="D3" s="8"/>
      <c r="E3" s="166"/>
      <c r="F3" s="8"/>
      <c r="G3" s="8"/>
      <c r="H3" s="8"/>
      <c r="I3" s="8"/>
      <c r="J3" s="8"/>
      <c r="K3" s="8"/>
      <c r="L3" s="8"/>
      <c r="M3" s="8"/>
      <c r="N3" s="8"/>
    </row>
    <row r="4" spans="1:14" ht="51">
      <c r="A4" s="8"/>
      <c r="B4" s="192" t="s">
        <v>184</v>
      </c>
      <c r="C4" s="8"/>
      <c r="D4" s="8"/>
      <c r="E4" s="166"/>
      <c r="F4" s="8"/>
      <c r="G4" s="8"/>
      <c r="H4" s="8"/>
      <c r="I4" s="8"/>
      <c r="J4" s="8"/>
      <c r="K4" s="8"/>
      <c r="L4" s="8"/>
      <c r="M4" s="8"/>
      <c r="N4" s="8"/>
    </row>
    <row r="5" spans="1:14" ht="15.75" customHeight="1">
      <c r="A5" s="8"/>
      <c r="B5" s="8"/>
      <c r="C5" s="8"/>
      <c r="D5" s="8"/>
      <c r="E5" s="166"/>
      <c r="F5" s="8"/>
      <c r="G5" s="8"/>
      <c r="H5" s="8"/>
      <c r="I5" s="8"/>
      <c r="J5" s="8"/>
      <c r="K5" s="8"/>
      <c r="L5" s="8"/>
      <c r="M5" s="8"/>
      <c r="N5" s="8"/>
    </row>
    <row r="6" spans="1:14" ht="102">
      <c r="A6" s="8"/>
      <c r="B6" s="246" t="s">
        <v>221</v>
      </c>
      <c r="C6" s="8"/>
      <c r="D6" s="8"/>
      <c r="E6" s="166"/>
      <c r="F6" s="8"/>
      <c r="G6" s="8"/>
      <c r="H6" s="8"/>
      <c r="I6" s="8"/>
      <c r="J6" s="8"/>
      <c r="K6" s="8"/>
      <c r="L6" s="8"/>
      <c r="M6" s="8"/>
      <c r="N6" s="8"/>
    </row>
    <row r="7" spans="1:14" ht="22">
      <c r="A7" s="8"/>
      <c r="B7" s="245"/>
      <c r="C7" s="8"/>
      <c r="D7" s="8"/>
      <c r="E7" s="8"/>
      <c r="F7" s="202" t="s">
        <v>227</v>
      </c>
      <c r="G7" s="8"/>
      <c r="H7" s="8"/>
      <c r="I7" s="8"/>
      <c r="J7" s="8"/>
      <c r="K7" s="8"/>
      <c r="L7" s="8"/>
      <c r="M7" s="8"/>
      <c r="N7" s="8"/>
    </row>
    <row r="8" spans="1:14" ht="16" customHeight="1">
      <c r="A8" s="8"/>
      <c r="B8" s="245" t="s">
        <v>156</v>
      </c>
      <c r="C8" s="8"/>
      <c r="D8" s="8"/>
      <c r="E8" s="8"/>
      <c r="F8" s="202" t="s">
        <v>228</v>
      </c>
      <c r="G8" s="8"/>
      <c r="H8" s="8"/>
      <c r="I8" s="8"/>
      <c r="J8" s="8"/>
      <c r="K8" s="8"/>
      <c r="L8" s="8"/>
      <c r="M8" s="8"/>
      <c r="N8" s="8"/>
    </row>
    <row r="9" spans="1:14" ht="16">
      <c r="A9" s="8"/>
      <c r="B9" s="247"/>
      <c r="C9" s="8"/>
      <c r="D9" s="8"/>
      <c r="E9" s="8"/>
      <c r="F9" s="202" t="s">
        <v>229</v>
      </c>
      <c r="G9" s="8"/>
      <c r="H9" s="8"/>
      <c r="I9" s="8"/>
      <c r="J9" s="8"/>
      <c r="K9" s="8"/>
      <c r="L9" s="8"/>
      <c r="M9" s="8"/>
      <c r="N9" s="8"/>
    </row>
    <row r="10" spans="1:14" ht="85">
      <c r="A10" s="8"/>
      <c r="B10" s="176" t="s">
        <v>185</v>
      </c>
      <c r="C10" s="8"/>
      <c r="D10" s="8"/>
      <c r="E10" s="166"/>
      <c r="F10" s="8"/>
      <c r="G10" s="8"/>
      <c r="H10" s="8"/>
      <c r="I10" s="8"/>
      <c r="J10" s="8"/>
      <c r="K10" s="8"/>
      <c r="L10" s="8"/>
      <c r="M10" s="8"/>
      <c r="N10" s="8"/>
    </row>
    <row r="11" spans="1:14" ht="17">
      <c r="A11" s="8"/>
      <c r="B11" s="196" t="s">
        <v>189</v>
      </c>
      <c r="C11" s="8"/>
      <c r="D11" s="8"/>
      <c r="E11" s="166"/>
      <c r="F11" s="8"/>
      <c r="G11" s="8"/>
      <c r="H11" s="8"/>
      <c r="I11" s="8"/>
      <c r="J11" s="8"/>
      <c r="K11" s="8"/>
      <c r="L11" s="8"/>
      <c r="M11" s="8"/>
      <c r="N11" s="8"/>
    </row>
    <row r="12" spans="1:14" ht="17" thickBot="1">
      <c r="A12" s="8"/>
      <c r="B12" s="8"/>
      <c r="C12" s="193" t="s">
        <v>186</v>
      </c>
      <c r="D12" s="8"/>
      <c r="E12" s="166"/>
      <c r="F12" s="8"/>
      <c r="G12" s="8"/>
      <c r="H12" s="8"/>
      <c r="I12" s="8"/>
      <c r="J12" s="8"/>
      <c r="K12" s="8"/>
      <c r="L12" s="8"/>
      <c r="M12" s="8"/>
      <c r="N12" s="8"/>
    </row>
    <row r="13" spans="1:14" ht="17" thickBot="1">
      <c r="A13" s="8"/>
      <c r="B13" s="180"/>
      <c r="C13" s="194" t="s">
        <v>187</v>
      </c>
      <c r="D13" s="40">
        <v>250</v>
      </c>
      <c r="E13" s="166"/>
      <c r="F13" s="8"/>
      <c r="G13" s="8"/>
      <c r="H13" s="8"/>
      <c r="I13" s="8"/>
      <c r="J13" s="8"/>
      <c r="K13" s="8"/>
      <c r="L13" s="8"/>
      <c r="M13" s="8"/>
      <c r="N13" s="8"/>
    </row>
    <row r="14" spans="1:14" ht="16">
      <c r="A14" s="8"/>
      <c r="B14" s="176"/>
      <c r="C14" s="248" t="s">
        <v>188</v>
      </c>
      <c r="D14" s="91">
        <v>250</v>
      </c>
      <c r="E14" s="166"/>
      <c r="F14" s="8"/>
      <c r="G14" s="8"/>
      <c r="H14" s="8"/>
      <c r="I14" s="8"/>
      <c r="J14" s="8"/>
      <c r="K14" s="8"/>
      <c r="L14" s="8"/>
      <c r="M14" s="8"/>
      <c r="N14" s="8"/>
    </row>
    <row r="15" spans="1:14" ht="16">
      <c r="A15" s="8"/>
      <c r="B15" s="176"/>
      <c r="C15" s="194" t="s">
        <v>190</v>
      </c>
      <c r="D15" s="34">
        <v>250</v>
      </c>
      <c r="E15" s="166"/>
      <c r="F15" s="8"/>
      <c r="G15" s="8"/>
      <c r="H15" s="8"/>
      <c r="I15" s="8"/>
      <c r="J15" s="8"/>
      <c r="K15" s="8"/>
      <c r="L15" s="8"/>
      <c r="M15" s="8"/>
      <c r="N15" s="8"/>
    </row>
    <row r="16" spans="1:14" ht="16">
      <c r="A16" s="8"/>
      <c r="B16" s="176"/>
      <c r="C16" s="8"/>
      <c r="D16" s="8"/>
      <c r="E16" s="166"/>
      <c r="F16" s="8"/>
      <c r="G16" s="8"/>
      <c r="H16" s="8"/>
      <c r="I16" s="8"/>
      <c r="J16" s="8"/>
      <c r="K16" s="8"/>
      <c r="L16" s="8"/>
      <c r="M16" s="8"/>
      <c r="N16" s="8"/>
    </row>
    <row r="17" spans="1:14" ht="47" customHeight="1">
      <c r="A17" s="8"/>
      <c r="B17" s="216" t="s">
        <v>245</v>
      </c>
      <c r="C17" s="8"/>
      <c r="D17" s="8"/>
      <c r="E17" s="166"/>
      <c r="F17" s="8"/>
      <c r="G17" s="8"/>
      <c r="H17" s="8"/>
      <c r="I17" s="8"/>
      <c r="J17" s="8"/>
      <c r="K17" s="8"/>
      <c r="L17" s="8"/>
      <c r="M17" s="8"/>
      <c r="N17" s="8"/>
    </row>
    <row r="18" spans="1:14" ht="51">
      <c r="A18" s="8"/>
      <c r="B18" s="176" t="s">
        <v>191</v>
      </c>
      <c r="C18" s="8"/>
      <c r="D18" s="8"/>
      <c r="E18" s="166"/>
      <c r="F18" s="8"/>
      <c r="G18" s="8"/>
      <c r="H18" s="8"/>
      <c r="I18" s="8"/>
      <c r="J18" s="8"/>
      <c r="K18" s="8"/>
      <c r="L18" s="8"/>
      <c r="M18" s="8"/>
      <c r="N18" s="8"/>
    </row>
    <row r="19" spans="1:14" ht="16">
      <c r="A19" s="8"/>
      <c r="B19" s="177"/>
      <c r="C19" s="8"/>
      <c r="D19" s="8"/>
      <c r="E19" s="166"/>
      <c r="F19" s="8"/>
      <c r="G19" s="8"/>
      <c r="H19" s="8"/>
      <c r="I19" s="8"/>
      <c r="J19" s="8"/>
      <c r="K19" s="8"/>
      <c r="L19" s="8"/>
      <c r="M19" s="8"/>
      <c r="N19" s="8"/>
    </row>
    <row r="20" spans="1:14" ht="17">
      <c r="A20" s="8"/>
      <c r="B20" s="197" t="s">
        <v>192</v>
      </c>
      <c r="C20" s="8"/>
      <c r="D20" s="8"/>
      <c r="E20" s="166"/>
      <c r="F20" s="8"/>
      <c r="G20" s="8"/>
      <c r="H20" s="8"/>
      <c r="I20" s="8"/>
      <c r="J20" s="8"/>
      <c r="K20" s="8"/>
      <c r="L20" s="8"/>
      <c r="M20" s="8"/>
      <c r="N20" s="8"/>
    </row>
    <row r="21" spans="1:14" ht="17">
      <c r="A21" s="8"/>
      <c r="B21" s="176" t="s">
        <v>193</v>
      </c>
      <c r="C21" s="8"/>
      <c r="D21" s="8"/>
      <c r="E21" s="166"/>
      <c r="F21" s="8"/>
      <c r="G21" s="8"/>
      <c r="H21" s="8"/>
      <c r="I21" s="8"/>
      <c r="J21" s="8"/>
      <c r="K21" s="8"/>
      <c r="L21" s="8"/>
      <c r="M21" s="8"/>
      <c r="N21" s="8"/>
    </row>
    <row r="22" spans="1:14" ht="16">
      <c r="A22" s="8"/>
      <c r="B22" s="178" t="s">
        <v>224</v>
      </c>
      <c r="C22" s="8"/>
      <c r="D22" s="8"/>
      <c r="E22" s="166"/>
      <c r="F22" s="8"/>
      <c r="G22" s="8"/>
      <c r="H22" s="8"/>
      <c r="I22" s="8"/>
      <c r="J22" s="8"/>
      <c r="K22" s="8"/>
      <c r="L22" s="8"/>
      <c r="M22" s="8"/>
      <c r="N22" s="8"/>
    </row>
    <row r="23" spans="1:14" ht="17">
      <c r="A23" s="8"/>
      <c r="B23" s="176" t="s">
        <v>194</v>
      </c>
      <c r="C23" s="8"/>
      <c r="D23" s="8"/>
      <c r="E23" s="166"/>
      <c r="F23" s="8"/>
      <c r="G23" s="8"/>
      <c r="H23" s="8"/>
      <c r="I23" s="8"/>
      <c r="J23" s="8"/>
      <c r="K23" s="8"/>
      <c r="L23" s="8"/>
      <c r="M23" s="8"/>
      <c r="N23" s="8"/>
    </row>
    <row r="24" spans="1:14" ht="16">
      <c r="A24" s="8"/>
      <c r="B24" s="178" t="s">
        <v>225</v>
      </c>
      <c r="C24" s="8"/>
      <c r="D24" s="8"/>
      <c r="E24" s="166"/>
      <c r="F24" s="8"/>
      <c r="G24" s="8"/>
      <c r="H24" s="8"/>
      <c r="I24" s="8"/>
      <c r="J24" s="8"/>
      <c r="K24" s="8"/>
      <c r="L24" s="8"/>
      <c r="M24" s="8"/>
      <c r="N24" s="8"/>
    </row>
    <row r="25" spans="1:14" ht="37" customHeight="1">
      <c r="A25" s="8"/>
      <c r="B25" s="245"/>
      <c r="C25" s="8"/>
      <c r="D25" s="8"/>
      <c r="E25" s="166"/>
      <c r="F25" s="8"/>
      <c r="G25" s="8"/>
      <c r="H25" s="8"/>
      <c r="I25" s="8"/>
      <c r="J25" s="8"/>
      <c r="K25" s="8"/>
      <c r="L25" s="8"/>
      <c r="M25" s="8"/>
      <c r="N25" s="8"/>
    </row>
    <row r="26" spans="1:14" ht="22">
      <c r="A26" s="8"/>
      <c r="B26" s="245" t="s">
        <v>195</v>
      </c>
      <c r="C26" s="8"/>
      <c r="D26" s="8"/>
      <c r="E26" s="8"/>
      <c r="F26" s="8"/>
      <c r="G26" s="8"/>
      <c r="H26" s="8"/>
      <c r="I26" s="8"/>
      <c r="J26" s="8"/>
      <c r="K26" s="8"/>
      <c r="L26" s="8"/>
      <c r="M26" s="8"/>
      <c r="N26" s="8"/>
    </row>
    <row r="27" spans="1:14" ht="16">
      <c r="A27" s="8"/>
      <c r="B27" s="247"/>
      <c r="C27" s="8"/>
      <c r="D27" s="8"/>
      <c r="E27" s="8"/>
      <c r="F27" s="8"/>
      <c r="G27" s="8"/>
      <c r="H27" s="8"/>
      <c r="I27" s="8"/>
      <c r="J27" s="8"/>
      <c r="K27" s="8"/>
      <c r="L27" s="8"/>
      <c r="M27" s="8"/>
      <c r="N27" s="8"/>
    </row>
    <row r="28" spans="1:14" ht="34">
      <c r="A28" s="8"/>
      <c r="B28" s="192" t="s">
        <v>226</v>
      </c>
      <c r="C28" s="8"/>
      <c r="D28" s="8"/>
      <c r="E28" s="8"/>
      <c r="F28" s="8"/>
      <c r="G28" s="8"/>
      <c r="H28" s="8"/>
      <c r="I28" s="8"/>
      <c r="J28" s="8"/>
      <c r="K28" s="8"/>
      <c r="L28" s="8"/>
      <c r="M28" s="8"/>
      <c r="N28" s="8"/>
    </row>
    <row r="29" spans="1:14" ht="16">
      <c r="A29" s="8"/>
      <c r="B29" s="8"/>
      <c r="C29" s="8"/>
      <c r="D29" s="8"/>
      <c r="E29" s="8"/>
      <c r="F29" s="8"/>
      <c r="G29" s="8"/>
      <c r="H29" s="8"/>
      <c r="I29" s="8"/>
      <c r="J29" s="8"/>
      <c r="K29" s="8"/>
      <c r="L29" s="8"/>
      <c r="M29" s="8"/>
      <c r="N29" s="8"/>
    </row>
    <row r="30" spans="1:14" ht="16">
      <c r="A30" s="8"/>
      <c r="B30" s="168" t="s">
        <v>196</v>
      </c>
      <c r="C30" s="8"/>
      <c r="D30" s="8"/>
      <c r="E30" s="8"/>
      <c r="F30" s="8"/>
      <c r="G30" s="8"/>
      <c r="H30" s="8"/>
      <c r="I30" s="8"/>
      <c r="J30" s="8"/>
      <c r="K30" s="8"/>
      <c r="L30" s="8"/>
      <c r="M30" s="8"/>
      <c r="N30" s="8"/>
    </row>
    <row r="31" spans="1:14" ht="16">
      <c r="A31" s="8"/>
      <c r="B31" s="167" t="s">
        <v>222</v>
      </c>
      <c r="C31" s="8"/>
      <c r="D31" s="8"/>
      <c r="E31" s="8"/>
      <c r="F31" s="8"/>
      <c r="G31" s="8"/>
      <c r="H31" s="8"/>
      <c r="I31" s="8"/>
      <c r="J31" s="8"/>
      <c r="K31" s="8"/>
      <c r="L31" s="8"/>
      <c r="M31" s="8"/>
      <c r="N31" s="8"/>
    </row>
    <row r="32" spans="1:14" ht="16">
      <c r="A32" s="8"/>
      <c r="B32" s="169"/>
      <c r="C32" s="8"/>
      <c r="D32" s="8"/>
      <c r="E32" s="8"/>
      <c r="F32" s="8"/>
      <c r="G32" s="8"/>
      <c r="H32" s="8"/>
      <c r="I32" s="8"/>
      <c r="J32" s="8"/>
      <c r="K32" s="8"/>
      <c r="L32" s="8"/>
      <c r="M32" s="8"/>
      <c r="N32" s="8"/>
    </row>
    <row r="33" spans="1:14" ht="16">
      <c r="A33" s="8"/>
      <c r="B33" s="168" t="s">
        <v>197</v>
      </c>
      <c r="C33" s="8"/>
      <c r="D33" s="8"/>
      <c r="E33" s="8"/>
      <c r="F33" s="8"/>
      <c r="G33" s="8"/>
      <c r="H33" s="8"/>
      <c r="I33" s="8"/>
      <c r="J33" s="8"/>
      <c r="K33" s="8"/>
      <c r="L33" s="8"/>
      <c r="M33" s="8"/>
      <c r="N33" s="8"/>
    </row>
    <row r="34" spans="1:14" ht="16">
      <c r="A34" s="8"/>
      <c r="B34" s="167" t="s">
        <v>158</v>
      </c>
      <c r="C34" s="8"/>
      <c r="D34" s="8"/>
      <c r="E34" s="8"/>
      <c r="F34" s="8"/>
      <c r="G34" s="8"/>
      <c r="H34" s="8"/>
      <c r="I34" s="8"/>
      <c r="J34" s="8"/>
      <c r="K34" s="8"/>
      <c r="L34" s="8"/>
      <c r="M34" s="8"/>
      <c r="N34" s="8"/>
    </row>
    <row r="35" spans="1:14" ht="16">
      <c r="A35" s="8"/>
      <c r="B35" s="169"/>
      <c r="C35" s="8"/>
      <c r="D35" s="8"/>
      <c r="E35" s="8"/>
      <c r="F35" s="8"/>
      <c r="G35" s="8"/>
      <c r="H35" s="8"/>
      <c r="I35" s="8"/>
      <c r="J35" s="8"/>
      <c r="K35" s="8"/>
      <c r="L35" s="8"/>
      <c r="M35" s="8"/>
      <c r="N35" s="8"/>
    </row>
    <row r="36" spans="1:14" ht="16">
      <c r="A36" s="8"/>
      <c r="B36" s="168" t="s">
        <v>198</v>
      </c>
      <c r="C36" s="8"/>
      <c r="D36" s="8"/>
      <c r="E36" s="8"/>
      <c r="F36" s="8"/>
      <c r="G36" s="8"/>
      <c r="H36" s="8"/>
      <c r="I36" s="8"/>
      <c r="J36" s="8"/>
      <c r="K36" s="8"/>
      <c r="L36" s="8"/>
      <c r="M36" s="8"/>
      <c r="N36" s="8"/>
    </row>
    <row r="37" spans="1:14" ht="16">
      <c r="A37" s="8"/>
      <c r="B37" s="167" t="s">
        <v>46</v>
      </c>
      <c r="C37" s="8"/>
      <c r="D37" s="8"/>
      <c r="E37" s="8"/>
      <c r="F37" s="8"/>
      <c r="G37" s="8"/>
      <c r="H37" s="8"/>
      <c r="I37" s="8"/>
      <c r="J37" s="8"/>
      <c r="K37" s="8"/>
      <c r="L37" s="8"/>
      <c r="M37" s="8"/>
      <c r="N37" s="8"/>
    </row>
    <row r="38" spans="1:14" ht="16">
      <c r="A38" s="8"/>
      <c r="B38" s="8"/>
      <c r="C38" s="8"/>
      <c r="D38" s="8"/>
      <c r="E38" s="8"/>
      <c r="F38" s="8"/>
      <c r="G38" s="8"/>
      <c r="H38" s="8"/>
      <c r="I38" s="8"/>
      <c r="J38" s="8"/>
      <c r="K38" s="8"/>
      <c r="L38" s="8"/>
      <c r="M38" s="8"/>
      <c r="N38" s="8"/>
    </row>
    <row r="39" spans="1:14" ht="16">
      <c r="A39" s="8"/>
      <c r="B39" s="168" t="s">
        <v>199</v>
      </c>
      <c r="C39" s="8"/>
      <c r="D39" s="8"/>
      <c r="E39" s="8"/>
      <c r="F39" s="8"/>
      <c r="G39" s="8"/>
      <c r="H39" s="8"/>
      <c r="I39" s="8"/>
      <c r="J39" s="8"/>
      <c r="K39" s="8"/>
      <c r="L39" s="8"/>
      <c r="M39" s="8"/>
      <c r="N39" s="8"/>
    </row>
    <row r="40" spans="1:14" ht="15.75" customHeight="1">
      <c r="A40" s="8"/>
      <c r="B40" s="167" t="s">
        <v>42</v>
      </c>
      <c r="C40" s="8"/>
      <c r="D40" s="8"/>
      <c r="E40" s="8"/>
      <c r="F40" s="8"/>
      <c r="G40" s="8"/>
      <c r="H40" s="8"/>
      <c r="I40" s="8"/>
      <c r="J40" s="8"/>
      <c r="K40" s="8"/>
      <c r="L40" s="8"/>
      <c r="M40" s="8"/>
      <c r="N40" s="8"/>
    </row>
    <row r="41" spans="1:14" ht="15.75" customHeight="1">
      <c r="A41" s="8"/>
      <c r="B41" s="8"/>
      <c r="C41" s="8"/>
      <c r="D41" s="8"/>
      <c r="E41" s="8"/>
      <c r="F41" s="8"/>
      <c r="G41" s="8"/>
      <c r="H41" s="8"/>
      <c r="I41" s="8"/>
      <c r="J41" s="8"/>
      <c r="K41" s="8"/>
      <c r="L41" s="8"/>
      <c r="M41" s="8"/>
      <c r="N41" s="8"/>
    </row>
    <row r="42" spans="1:14" ht="15.75" customHeight="1">
      <c r="A42" s="8"/>
      <c r="B42" s="170" t="s">
        <v>218</v>
      </c>
      <c r="C42" s="8"/>
      <c r="D42" s="8"/>
      <c r="E42" s="8"/>
      <c r="F42" s="8"/>
      <c r="G42" s="8"/>
      <c r="H42" s="8"/>
      <c r="I42" s="8"/>
      <c r="J42" s="8"/>
      <c r="K42" s="8"/>
      <c r="L42" s="8"/>
      <c r="M42" s="8"/>
      <c r="N42" s="8"/>
    </row>
    <row r="43" spans="1:14" ht="15.75" customHeight="1">
      <c r="A43" s="8"/>
      <c r="B43" s="8" t="s">
        <v>200</v>
      </c>
      <c r="C43" s="167"/>
      <c r="D43" s="8"/>
      <c r="E43" s="8"/>
      <c r="F43" s="8"/>
      <c r="G43" s="8"/>
      <c r="H43" s="8"/>
      <c r="I43" s="8"/>
      <c r="J43" s="8"/>
      <c r="K43" s="8"/>
      <c r="L43" s="8"/>
      <c r="M43" s="8"/>
      <c r="N43" s="8"/>
    </row>
    <row r="44" spans="1:14" ht="15.75" customHeight="1">
      <c r="A44" s="8"/>
      <c r="B44" s="41" t="s">
        <v>201</v>
      </c>
      <c r="C44" s="8"/>
      <c r="D44" s="8"/>
      <c r="E44" s="8"/>
      <c r="F44" s="8"/>
      <c r="G44" s="8"/>
      <c r="H44" s="8"/>
      <c r="I44" s="8"/>
      <c r="J44" s="8"/>
      <c r="K44" s="8"/>
      <c r="L44" s="8"/>
      <c r="M44" s="8"/>
      <c r="N44" s="8"/>
    </row>
    <row r="45" spans="1:14" ht="16">
      <c r="A45" s="8"/>
      <c r="B45" s="41" t="s">
        <v>202</v>
      </c>
      <c r="C45" s="8"/>
      <c r="D45" s="8"/>
      <c r="E45" s="8"/>
      <c r="F45" s="8"/>
      <c r="G45" s="8"/>
      <c r="H45" s="8"/>
      <c r="I45" s="8"/>
      <c r="J45" s="10"/>
      <c r="K45" s="8"/>
      <c r="L45" s="8"/>
      <c r="M45" s="8"/>
      <c r="N45" s="8"/>
    </row>
    <row r="46" spans="1:14" ht="16">
      <c r="A46" s="8"/>
      <c r="B46" s="8" t="s">
        <v>203</v>
      </c>
      <c r="C46" s="8"/>
      <c r="D46" s="8"/>
      <c r="E46" s="8"/>
      <c r="F46" s="8"/>
      <c r="G46" s="8"/>
      <c r="H46" s="8"/>
      <c r="I46" s="8"/>
      <c r="J46" s="10"/>
      <c r="K46" s="8"/>
      <c r="L46" s="8"/>
      <c r="M46" s="8"/>
      <c r="N46" s="8"/>
    </row>
    <row r="47" spans="1:14" ht="16">
      <c r="A47" s="8"/>
      <c r="B47" s="41" t="s">
        <v>204</v>
      </c>
      <c r="C47" s="8"/>
      <c r="D47" s="8"/>
      <c r="E47" s="8"/>
      <c r="F47" s="8"/>
      <c r="G47" s="8"/>
      <c r="H47" s="8"/>
      <c r="I47" s="8"/>
      <c r="J47" s="8"/>
      <c r="K47" s="8"/>
      <c r="L47" s="8"/>
      <c r="M47" s="8"/>
      <c r="N47" s="8"/>
    </row>
    <row r="48" spans="1:14" ht="16">
      <c r="A48" s="8"/>
      <c r="B48" s="41" t="s">
        <v>205</v>
      </c>
      <c r="C48" s="8"/>
      <c r="D48" s="8"/>
      <c r="E48" s="8"/>
      <c r="F48" s="8"/>
      <c r="G48" s="8"/>
      <c r="H48" s="8"/>
      <c r="I48" s="8"/>
      <c r="J48" s="8"/>
      <c r="K48" s="8"/>
      <c r="L48" s="8"/>
      <c r="M48" s="8"/>
      <c r="N48" s="8"/>
    </row>
    <row r="49" spans="1:14" ht="16">
      <c r="A49" s="8"/>
      <c r="B49" s="8"/>
      <c r="C49" s="8"/>
      <c r="D49" s="8"/>
      <c r="E49" s="8"/>
      <c r="F49" s="8"/>
      <c r="G49" s="8"/>
      <c r="H49" s="8"/>
      <c r="I49" s="8"/>
      <c r="J49" s="8"/>
      <c r="K49" s="8"/>
      <c r="L49" s="8"/>
      <c r="M49" s="8"/>
      <c r="N49" s="8"/>
    </row>
    <row r="50" spans="1:14" ht="15.75" customHeight="1">
      <c r="A50" s="8"/>
      <c r="B50" s="179" t="s">
        <v>206</v>
      </c>
      <c r="C50" s="8"/>
      <c r="D50" s="8"/>
      <c r="E50" s="8"/>
      <c r="F50" s="8"/>
      <c r="G50" s="8"/>
      <c r="H50" s="8"/>
      <c r="I50" s="8"/>
      <c r="J50" s="8"/>
      <c r="K50" s="8"/>
      <c r="L50" s="8"/>
      <c r="M50" s="8"/>
      <c r="N50" s="8"/>
    </row>
    <row r="51" spans="1:14" ht="15.75" customHeight="1">
      <c r="A51" s="8"/>
      <c r="B51" s="168"/>
      <c r="C51" s="8"/>
      <c r="D51" s="8"/>
      <c r="E51" s="8"/>
      <c r="F51" s="8"/>
      <c r="G51" s="8"/>
      <c r="H51" s="8"/>
      <c r="I51" s="8"/>
      <c r="J51" s="8"/>
      <c r="K51" s="8"/>
      <c r="L51" s="8"/>
      <c r="M51" s="8"/>
      <c r="N51" s="8"/>
    </row>
    <row r="52" spans="1:14" ht="15.75" customHeight="1">
      <c r="A52" s="8"/>
      <c r="B52" s="8" t="s">
        <v>220</v>
      </c>
      <c r="C52" s="8"/>
      <c r="D52" s="8"/>
      <c r="E52" s="8"/>
      <c r="F52" s="8"/>
      <c r="G52" s="8"/>
      <c r="H52" s="8"/>
      <c r="I52" s="8"/>
      <c r="J52" s="8"/>
      <c r="K52" s="8"/>
      <c r="L52" s="8"/>
      <c r="M52" s="8"/>
      <c r="N52" s="8"/>
    </row>
    <row r="53" spans="1:14" ht="15.75" customHeight="1">
      <c r="A53" s="8"/>
      <c r="B53" s="249"/>
      <c r="C53" s="8"/>
      <c r="D53" s="8"/>
      <c r="E53" s="8"/>
      <c r="F53" s="8"/>
      <c r="G53" s="8"/>
      <c r="H53" s="8"/>
      <c r="I53" s="8"/>
      <c r="J53" s="8"/>
      <c r="K53" s="8"/>
      <c r="L53" s="8"/>
      <c r="M53" s="8"/>
      <c r="N53" s="8"/>
    </row>
    <row r="54" spans="1:14" ht="15.75" customHeight="1">
      <c r="A54" s="8"/>
      <c r="B54" s="8" t="s">
        <v>207</v>
      </c>
      <c r="C54" s="8"/>
      <c r="D54" s="8"/>
      <c r="E54" s="8"/>
      <c r="F54" s="8"/>
      <c r="G54" s="8"/>
      <c r="H54" s="8"/>
      <c r="I54" s="8"/>
      <c r="J54" s="8"/>
      <c r="K54" s="8"/>
      <c r="L54" s="8"/>
      <c r="M54" s="8"/>
      <c r="N54" s="8"/>
    </row>
    <row r="55" spans="1:14" ht="15.75" customHeight="1">
      <c r="A55" s="8"/>
      <c r="B55" s="167" t="s">
        <v>157</v>
      </c>
      <c r="C55" s="8"/>
      <c r="D55" s="8"/>
      <c r="E55" s="8"/>
      <c r="F55" s="8"/>
      <c r="G55" s="8"/>
      <c r="H55" s="8"/>
      <c r="I55" s="8"/>
      <c r="J55" s="8"/>
      <c r="K55" s="8"/>
      <c r="L55" s="8"/>
      <c r="M55" s="8"/>
      <c r="N55" s="8"/>
    </row>
    <row r="56" spans="1:14" ht="15.75" customHeight="1">
      <c r="A56" s="8"/>
      <c r="B56" s="168"/>
      <c r="C56" s="8"/>
      <c r="D56" s="8"/>
      <c r="E56" s="8"/>
      <c r="F56" s="8"/>
      <c r="G56" s="8"/>
      <c r="H56" s="8"/>
      <c r="I56" s="8"/>
      <c r="J56" s="8"/>
      <c r="K56" s="8"/>
      <c r="L56" s="8"/>
      <c r="M56" s="8"/>
      <c r="N56" s="8"/>
    </row>
    <row r="57" spans="1:14" ht="15.75" customHeight="1">
      <c r="A57" s="8"/>
      <c r="B57" s="8"/>
      <c r="C57" s="8"/>
      <c r="D57" s="8"/>
      <c r="E57" s="8"/>
      <c r="F57" s="8"/>
      <c r="G57" s="8"/>
      <c r="H57" s="8"/>
      <c r="I57" s="8"/>
      <c r="J57" s="8"/>
      <c r="K57" s="8"/>
      <c r="L57" s="8"/>
      <c r="M57" s="8"/>
      <c r="N57" s="8"/>
    </row>
    <row r="58" spans="1:14" ht="15.75" customHeight="1">
      <c r="A58" s="8"/>
      <c r="B58" s="11" t="s">
        <v>208</v>
      </c>
      <c r="C58" s="8"/>
      <c r="D58" s="8"/>
      <c r="E58" s="8"/>
      <c r="F58" s="14"/>
      <c r="G58" s="8"/>
      <c r="H58" s="8"/>
      <c r="I58" s="8"/>
      <c r="J58" s="8"/>
      <c r="K58" s="8"/>
      <c r="L58" s="8"/>
      <c r="M58" s="8"/>
      <c r="N58" s="8"/>
    </row>
    <row r="59" spans="1:14" ht="10" customHeight="1">
      <c r="A59" s="8"/>
      <c r="B59" s="8"/>
      <c r="C59" s="8"/>
      <c r="D59" s="8"/>
      <c r="E59" s="8"/>
      <c r="F59" s="14"/>
      <c r="G59" s="8"/>
      <c r="H59" s="8"/>
      <c r="I59" s="8"/>
      <c r="J59" s="8"/>
      <c r="K59" s="8"/>
      <c r="L59" s="8"/>
      <c r="M59" s="8"/>
      <c r="N59" s="8"/>
    </row>
    <row r="60" spans="1:14" ht="68">
      <c r="A60" s="8"/>
      <c r="B60" s="198" t="s">
        <v>219</v>
      </c>
      <c r="C60" s="8"/>
      <c r="D60" s="35"/>
      <c r="E60" s="35"/>
      <c r="F60" s="35"/>
      <c r="G60" s="8"/>
      <c r="H60" s="8"/>
      <c r="I60" s="8"/>
      <c r="J60" s="8"/>
      <c r="K60" s="8"/>
      <c r="L60" s="8"/>
      <c r="M60" s="8"/>
      <c r="N60" s="8"/>
    </row>
    <row r="61" spans="1:14" ht="29" customHeight="1">
      <c r="A61" s="8"/>
      <c r="B61" s="250" t="s">
        <v>209</v>
      </c>
      <c r="C61" s="181" t="s">
        <v>45</v>
      </c>
      <c r="D61" s="181" t="s">
        <v>44</v>
      </c>
      <c r="E61" s="181" t="s">
        <v>43</v>
      </c>
      <c r="F61" s="8"/>
      <c r="G61" s="8"/>
      <c r="H61" s="8"/>
      <c r="I61" s="8"/>
      <c r="J61" s="8"/>
      <c r="K61" s="8"/>
      <c r="L61" s="8"/>
      <c r="M61" s="8"/>
      <c r="N61" s="8"/>
    </row>
    <row r="62" spans="1:14" ht="15.75" customHeight="1">
      <c r="A62" s="8"/>
      <c r="B62" s="251" t="s">
        <v>210</v>
      </c>
      <c r="C62" s="251">
        <v>767</v>
      </c>
      <c r="D62" s="252">
        <v>2304</v>
      </c>
      <c r="E62" s="252">
        <v>5264</v>
      </c>
      <c r="F62" s="199" t="s">
        <v>146</v>
      </c>
      <c r="G62" s="8"/>
      <c r="H62" s="8"/>
      <c r="I62" s="8"/>
      <c r="J62" s="8"/>
      <c r="K62" s="8"/>
      <c r="L62" s="8"/>
      <c r="M62" s="8"/>
      <c r="N62" s="8"/>
    </row>
    <row r="63" spans="1:14" ht="15.75" customHeight="1">
      <c r="A63" s="8"/>
      <c r="B63" s="251" t="s">
        <v>211</v>
      </c>
      <c r="C63" s="251">
        <v>246</v>
      </c>
      <c r="D63" s="251">
        <v>392</v>
      </c>
      <c r="E63" s="251">
        <v>670</v>
      </c>
      <c r="F63" s="199" t="s">
        <v>146</v>
      </c>
      <c r="G63" s="8"/>
      <c r="H63" s="8"/>
      <c r="I63" s="8"/>
      <c r="J63" s="8"/>
      <c r="K63" s="8"/>
      <c r="L63" s="8"/>
      <c r="M63" s="8"/>
      <c r="N63" s="8"/>
    </row>
    <row r="64" spans="1:14" ht="15.75" customHeight="1">
      <c r="A64" s="8"/>
      <c r="B64" s="251" t="s">
        <v>212</v>
      </c>
      <c r="C64" s="251">
        <v>201</v>
      </c>
      <c r="D64" s="251">
        <v>316</v>
      </c>
      <c r="E64" s="251">
        <v>436</v>
      </c>
      <c r="F64" s="199" t="s">
        <v>146</v>
      </c>
      <c r="G64" s="8"/>
      <c r="H64" s="8"/>
      <c r="I64" s="8"/>
      <c r="J64" s="8"/>
      <c r="K64" s="8"/>
      <c r="L64" s="8"/>
      <c r="M64" s="8"/>
      <c r="N64" s="8"/>
    </row>
    <row r="65" spans="1:14" ht="15.75" customHeight="1">
      <c r="A65" s="8"/>
      <c r="B65" s="251" t="s">
        <v>213</v>
      </c>
      <c r="C65" s="251">
        <v>114</v>
      </c>
      <c r="D65" s="251">
        <v>209</v>
      </c>
      <c r="E65" s="251">
        <v>250</v>
      </c>
      <c r="F65" s="199" t="s">
        <v>159</v>
      </c>
      <c r="G65" s="8"/>
      <c r="H65" s="8"/>
      <c r="I65" s="8"/>
      <c r="J65" s="8"/>
      <c r="K65" s="8"/>
      <c r="L65" s="8"/>
      <c r="M65" s="8"/>
      <c r="N65" s="8"/>
    </row>
    <row r="66" spans="1:14" ht="15.75" customHeight="1">
      <c r="A66" s="8"/>
      <c r="B66" s="171"/>
      <c r="C66" s="8"/>
      <c r="D66" s="8"/>
      <c r="E66" s="8"/>
      <c r="F66" s="8"/>
      <c r="G66" s="8"/>
      <c r="H66" s="8"/>
      <c r="I66" s="8"/>
      <c r="J66" s="8"/>
      <c r="K66" s="8"/>
      <c r="L66" s="8"/>
      <c r="M66" s="8"/>
      <c r="N66" s="8"/>
    </row>
    <row r="67" spans="1:14" ht="15.75" customHeight="1">
      <c r="A67" s="8"/>
      <c r="B67" s="169"/>
      <c r="C67" s="8"/>
      <c r="D67" s="8"/>
      <c r="E67" s="8"/>
      <c r="F67" s="8"/>
      <c r="G67" s="8"/>
      <c r="H67" s="8"/>
      <c r="I67" s="8"/>
      <c r="J67" s="8"/>
      <c r="K67" s="8"/>
      <c r="L67" s="8"/>
      <c r="M67" s="8"/>
      <c r="N67" s="8"/>
    </row>
    <row r="68" spans="1:14" ht="15.75" customHeight="1">
      <c r="A68" s="8"/>
      <c r="B68" s="168"/>
      <c r="C68" s="8"/>
      <c r="D68" s="8"/>
      <c r="E68" s="8"/>
      <c r="F68" s="8"/>
      <c r="G68" s="8"/>
      <c r="H68" s="8"/>
      <c r="I68" s="8"/>
      <c r="J68" s="8"/>
      <c r="K68" s="8"/>
      <c r="L68" s="8"/>
      <c r="M68" s="8"/>
      <c r="N68" s="8"/>
    </row>
    <row r="69" spans="1:14" ht="15.75" customHeight="1">
      <c r="A69" s="8"/>
      <c r="B69" s="172"/>
      <c r="C69" s="8"/>
      <c r="D69" s="8"/>
      <c r="E69" s="8"/>
      <c r="F69" s="8"/>
      <c r="G69" s="8"/>
      <c r="H69" s="8"/>
      <c r="I69" s="8"/>
      <c r="J69" s="8"/>
      <c r="K69" s="8"/>
      <c r="L69" s="8"/>
      <c r="M69" s="8"/>
      <c r="N69" s="8"/>
    </row>
    <row r="70" spans="1:14" ht="15.75" customHeight="1">
      <c r="A70" s="8"/>
      <c r="B70" s="172"/>
      <c r="C70" s="8"/>
      <c r="D70" s="8"/>
      <c r="E70" s="8"/>
      <c r="F70" s="8"/>
      <c r="G70" s="8"/>
      <c r="H70" s="8"/>
      <c r="I70" s="8"/>
      <c r="J70" s="8"/>
      <c r="K70" s="8"/>
      <c r="L70" s="8"/>
      <c r="M70" s="8"/>
      <c r="N70" s="8"/>
    </row>
    <row r="71" spans="1:14" ht="15.75" customHeight="1">
      <c r="A71" s="8"/>
      <c r="B71" s="168"/>
      <c r="C71" s="8"/>
      <c r="D71" s="8"/>
      <c r="E71" s="8"/>
      <c r="F71" s="8"/>
      <c r="G71" s="8"/>
      <c r="H71" s="8"/>
      <c r="I71" s="8"/>
      <c r="J71" s="8"/>
      <c r="K71" s="8"/>
      <c r="L71" s="8"/>
      <c r="M71" s="8"/>
      <c r="N71" s="8"/>
    </row>
    <row r="72" spans="1:14" ht="15.75" customHeight="1">
      <c r="A72" s="8"/>
      <c r="B72" s="8"/>
      <c r="C72" s="8"/>
      <c r="D72" s="8"/>
      <c r="E72" s="8"/>
      <c r="F72" s="8"/>
      <c r="G72" s="8"/>
      <c r="H72" s="8"/>
      <c r="I72" s="8"/>
      <c r="J72" s="8"/>
      <c r="K72" s="8"/>
      <c r="L72" s="8"/>
      <c r="M72" s="8"/>
      <c r="N72" s="8"/>
    </row>
    <row r="73" spans="1:14" ht="15.75" customHeight="1">
      <c r="A73" s="8"/>
      <c r="B73" s="8"/>
      <c r="C73" s="41"/>
      <c r="D73" s="8"/>
      <c r="E73" s="8"/>
      <c r="F73" s="8"/>
      <c r="G73" s="8"/>
      <c r="H73" s="8"/>
      <c r="I73" s="8"/>
      <c r="J73" s="8"/>
      <c r="K73" s="8"/>
      <c r="L73" s="8"/>
      <c r="M73" s="8"/>
      <c r="N73" s="8"/>
    </row>
    <row r="74" spans="1:14" ht="15.75" customHeight="1">
      <c r="A74" s="8"/>
      <c r="B74" s="8"/>
      <c r="C74" s="41"/>
      <c r="D74" s="8"/>
      <c r="E74" s="8"/>
      <c r="F74" s="8"/>
      <c r="G74" s="8"/>
      <c r="H74" s="8"/>
      <c r="I74" s="8"/>
      <c r="J74" s="8"/>
      <c r="K74" s="8"/>
      <c r="L74" s="8"/>
      <c r="M74" s="8"/>
      <c r="N74" s="8"/>
    </row>
    <row r="75" spans="1:14" ht="15.75" customHeight="1">
      <c r="A75" s="8"/>
      <c r="B75" s="168"/>
      <c r="C75" s="8"/>
      <c r="D75" s="8"/>
      <c r="E75" s="8"/>
      <c r="F75" s="8"/>
      <c r="G75" s="8"/>
      <c r="H75" s="8"/>
      <c r="I75" s="8"/>
      <c r="J75" s="8"/>
      <c r="K75" s="8"/>
      <c r="L75" s="8"/>
      <c r="M75" s="8"/>
      <c r="N75" s="8"/>
    </row>
    <row r="76" spans="1:14" ht="15.75" customHeight="1">
      <c r="A76" s="8"/>
      <c r="B76" s="169"/>
      <c r="C76" s="8"/>
      <c r="D76" s="8"/>
      <c r="E76" s="8"/>
      <c r="F76" s="8"/>
      <c r="G76" s="8"/>
      <c r="H76" s="8"/>
      <c r="I76" s="8"/>
      <c r="J76" s="8"/>
      <c r="K76" s="8"/>
      <c r="L76" s="8"/>
      <c r="M76" s="8"/>
      <c r="N76" s="8"/>
    </row>
    <row r="77" spans="1:14" ht="15.75" customHeight="1">
      <c r="A77" s="8"/>
      <c r="B77" s="168"/>
      <c r="C77" s="8"/>
      <c r="D77" s="8"/>
      <c r="E77" s="8"/>
      <c r="F77" s="8"/>
      <c r="G77" s="8"/>
      <c r="H77" s="8"/>
      <c r="I77" s="8"/>
      <c r="J77" s="8"/>
      <c r="K77" s="8"/>
      <c r="L77" s="8"/>
      <c r="M77" s="8"/>
      <c r="N77" s="8"/>
    </row>
    <row r="78" spans="1:14" ht="15.75" customHeight="1">
      <c r="A78" s="8"/>
      <c r="B78" s="179"/>
      <c r="C78" s="8"/>
      <c r="D78" s="8"/>
      <c r="E78" s="8"/>
      <c r="F78" s="8"/>
      <c r="G78" s="8"/>
      <c r="H78" s="8"/>
      <c r="I78" s="8"/>
      <c r="J78" s="8"/>
      <c r="K78" s="8"/>
      <c r="L78" s="8"/>
      <c r="M78" s="8"/>
      <c r="N78" s="8"/>
    </row>
    <row r="79" spans="1:14" ht="15.75" customHeight="1">
      <c r="A79" s="8"/>
      <c r="B79" s="179"/>
      <c r="C79" s="8"/>
      <c r="D79" s="8"/>
      <c r="E79" s="8"/>
      <c r="F79" s="8"/>
      <c r="G79" s="8"/>
      <c r="H79" s="8"/>
      <c r="I79" s="8"/>
      <c r="J79" s="8"/>
      <c r="K79" s="8"/>
      <c r="L79" s="8"/>
      <c r="M79" s="8"/>
      <c r="N79" s="8"/>
    </row>
    <row r="80" spans="1:14" ht="15.75" customHeight="1"/>
    <row r="81" spans="2:7" ht="15.75" customHeight="1">
      <c r="B81" s="227"/>
    </row>
    <row r="82" spans="2:7" ht="15.75" customHeight="1">
      <c r="B82" s="229"/>
    </row>
    <row r="83" spans="2:7" ht="15.75" customHeight="1">
      <c r="B83" s="229"/>
    </row>
    <row r="84" spans="2:7" ht="15.75" customHeight="1">
      <c r="B84" s="229"/>
    </row>
    <row r="85" spans="2:7" ht="15.75" customHeight="1">
      <c r="B85" s="229"/>
    </row>
    <row r="86" spans="2:7" ht="16">
      <c r="B86" s="226"/>
    </row>
    <row r="87" spans="2:7" ht="15.75" customHeight="1">
      <c r="B87" s="227"/>
      <c r="C87" s="227"/>
    </row>
    <row r="88" spans="2:7" ht="15.75" customHeight="1"/>
    <row r="89" spans="2:7" ht="15.75" customHeight="1">
      <c r="B89" s="230"/>
      <c r="F89" s="231"/>
      <c r="G89" s="231"/>
    </row>
    <row r="90" spans="2:7" ht="15.75" customHeight="1">
      <c r="F90" s="231"/>
      <c r="G90" s="231"/>
    </row>
    <row r="91" spans="2:7" ht="15.75" customHeight="1">
      <c r="B91" s="228"/>
      <c r="D91" s="236"/>
      <c r="E91" s="237"/>
    </row>
    <row r="92" spans="2:7" ht="15.75" customHeight="1">
      <c r="B92" s="226"/>
    </row>
    <row r="93" spans="2:7" ht="15.75" customHeight="1">
      <c r="B93" s="228"/>
    </row>
    <row r="94" spans="2:7" ht="15.75" customHeight="1">
      <c r="D94" s="232"/>
      <c r="E94" s="232"/>
      <c r="F94" s="232"/>
    </row>
    <row r="95" spans="2:7" ht="15.75" customHeight="1">
      <c r="B95" s="238"/>
      <c r="C95" s="238"/>
      <c r="D95" s="239"/>
      <c r="E95" s="233"/>
      <c r="F95" s="239"/>
    </row>
    <row r="96" spans="2:7" ht="15.75" customHeight="1">
      <c r="B96" s="234"/>
      <c r="C96" s="240"/>
      <c r="D96" s="241"/>
      <c r="E96" s="242"/>
      <c r="F96" s="242"/>
      <c r="G96" s="243"/>
    </row>
    <row r="97" spans="2:7" ht="15.75" customHeight="1">
      <c r="B97" s="234"/>
      <c r="C97" s="240"/>
      <c r="D97" s="241"/>
      <c r="E97" s="241"/>
      <c r="F97" s="241"/>
      <c r="G97" s="243"/>
    </row>
    <row r="98" spans="2:7" ht="15.75" customHeight="1">
      <c r="B98" s="234"/>
      <c r="C98" s="240"/>
      <c r="D98" s="241"/>
      <c r="E98" s="241"/>
      <c r="F98" s="241"/>
      <c r="G98" s="243"/>
    </row>
    <row r="99" spans="2:7" ht="15.75" customHeight="1">
      <c r="B99" s="234"/>
      <c r="C99" s="244"/>
      <c r="D99" s="241"/>
      <c r="E99" s="241"/>
      <c r="F99" s="241"/>
      <c r="G99" s="243"/>
    </row>
    <row r="100" spans="2:7" ht="15.75" customHeight="1"/>
    <row r="101" spans="2:7" ht="15.75" customHeight="1"/>
    <row r="102" spans="2:7" ht="15.75" customHeight="1"/>
    <row r="103" spans="2:7" ht="15.75" customHeight="1"/>
    <row r="104" spans="2:7" ht="15.75" customHeight="1"/>
    <row r="105" spans="2:7" ht="15.75" customHeight="1"/>
    <row r="106" spans="2:7" ht="15.75" customHeight="1"/>
    <row r="107" spans="2:7" ht="15.75" customHeight="1"/>
    <row r="108" spans="2:7" ht="15.75" customHeight="1"/>
    <row r="109" spans="2:7" ht="15.75" customHeight="1"/>
    <row r="110" spans="2:7" ht="15.75" customHeight="1"/>
    <row r="111" spans="2:7" ht="15.75" customHeight="1"/>
    <row r="112" spans="2:7" ht="15.75" customHeight="1"/>
    <row r="113" spans="3:3" ht="15.75" customHeight="1"/>
    <row r="114" spans="3:3" ht="15.75" customHeight="1"/>
    <row r="115" spans="3:3" ht="15.75" customHeight="1"/>
    <row r="116" spans="3:3" ht="15.75" customHeight="1"/>
    <row r="117" spans="3:3" ht="15.75" customHeight="1"/>
    <row r="118" spans="3:3" ht="15.75" customHeight="1"/>
    <row r="119" spans="3:3" ht="15.75" customHeight="1"/>
    <row r="120" spans="3:3" ht="15.75" customHeight="1">
      <c r="C120" s="235"/>
    </row>
    <row r="121" spans="3:3" ht="15.75" customHeight="1"/>
    <row r="122" spans="3:3" ht="15.75" customHeight="1"/>
    <row r="123" spans="3:3" ht="15.75" customHeight="1"/>
    <row r="124" spans="3:3" ht="15.75" customHeight="1"/>
    <row r="125" spans="3:3" ht="15.75" customHeight="1"/>
    <row r="126" spans="3:3" ht="15.75" customHeight="1"/>
    <row r="127" spans="3:3" ht="15.75" customHeight="1"/>
    <row r="128" spans="3:3"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sheetData>
  <sheetProtection sheet="1" objects="1" scenarios="1"/>
  <hyperlinks>
    <hyperlink ref="B24" r:id="rId1" location="ulkomaan_paivarahat" tooltip="Ulkomaan päiväraha 2025, vero.fi:sta" display="http://www.vero.fi/syventavat-vero-ohjeet/paatokset/47405/verohallinnon-paatos-verovapaista-matkakustannusten-korvauksista-vuonna-2025/ - ulkomaan_paivarahat" xr:uid="{903DC171-056C-0949-AF34-61ED92C2FD4A}"/>
    <hyperlink ref="B22" r:id="rId2" location="kotimaan_paivarahat" tooltip="Kotimaan päiväraha 2025, vero.fi:sta" display="http://www.vero.fi/syventavat-vero-ohjeet/paatokset/47405/verohallinnon-paatos-verovapaista-matkakustannusten-korvauksista-vuonna-2025/ - kotimaan_paivarahat" xr:uid="{BEC8941A-880C-E049-9A1D-CDD7DD64EBBF}"/>
    <hyperlink ref="B55" r:id="rId3" tooltip="Fingrid, sähkömarkkinainfo" xr:uid="{3606ABFA-E9A6-1D48-A96A-4D26B517CCA8}"/>
    <hyperlink ref="B37" r:id="rId4" tooltip="Tilastokeskuksen polttoaineluokitus" xr:uid="{5E177EB6-27CA-4B43-9441-1EA6D8D72F2E}"/>
    <hyperlink ref="B34" r:id="rId5" tooltip="ilmastopaneeli.fi:n autokalkulaattori" xr:uid="{F8FF109A-9EC2-0948-8734-DCD3D798A6CE}"/>
    <hyperlink ref="C61" r:id="rId6" tooltip="ICAO" xr:uid="{0F02C3D8-1D05-6F42-8FE8-BE5449DB0E3B}"/>
    <hyperlink ref="B40" r:id="rId7" tooltip="VR hiilijalanjälkilaskuri" xr:uid="{F1C26244-0C9A-174A-B506-B626D154E6D7}"/>
    <hyperlink ref="B31" r:id="rId8" tooltip="OpenCO2.net verkkosivu" display="http://openco2.net/" xr:uid="{C9A2A1EA-270E-9E43-8A85-54417EC02E66}"/>
    <hyperlink ref="E61" r:id="rId9" tooltip="Atmosfair" xr:uid="{D7BAD699-EEC7-DE42-9A13-10F88A24F905}"/>
    <hyperlink ref="D61" r:id="rId10" tooltip="lentolaskuri.fi" xr:uid="{1ACBCFB1-4C24-214B-93D1-5D8B5BEB3C39}"/>
    <hyperlink ref="F7" r:id="rId11" xr:uid="{07DFA4F0-C1ED-E144-9415-645F83A37BEE}"/>
    <hyperlink ref="F8" r:id="rId12" xr:uid="{6A97F4D9-76DA-B946-BE33-3A66B87B1782}"/>
    <hyperlink ref="F9" r:id="rId13" xr:uid="{417E9F14-C2C2-0A4B-9795-29A55AAA6266}"/>
  </hyperlinks>
  <pageMargins left="0.7" right="0.7" top="0.75" bottom="0.75" header="0" footer="0"/>
  <pageSetup orientation="landscape"/>
  <drawing r:id="rId14"/>
  <legacyDrawing r:id="rId1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017"/>
  <sheetViews>
    <sheetView zoomScale="120" zoomScaleNormal="120" workbookViewId="0">
      <selection activeCell="C5" sqref="C5"/>
    </sheetView>
  </sheetViews>
  <sheetFormatPr baseColWidth="10" defaultColWidth="11.1640625" defaultRowHeight="15" customHeight="1"/>
  <cols>
    <col min="1" max="1" width="12.5" customWidth="1"/>
    <col min="2" max="2" width="2.5" customWidth="1"/>
    <col min="3" max="3" width="31.6640625" customWidth="1"/>
    <col min="4" max="4" width="12.33203125" customWidth="1"/>
    <col min="5" max="5" width="8.5" customWidth="1"/>
    <col min="6" max="6" width="6.83203125" customWidth="1"/>
    <col min="7" max="7" width="32.1640625" customWidth="1"/>
    <col min="8" max="8" width="10.83203125" customWidth="1"/>
    <col min="9" max="9" width="8.5" customWidth="1"/>
    <col min="10" max="10" width="3.5" customWidth="1"/>
    <col min="11" max="11" width="17.83203125" customWidth="1"/>
    <col min="12" max="27" width="8.5" customWidth="1"/>
  </cols>
  <sheetData>
    <row r="1" spans="1:14" ht="50" customHeight="1">
      <c r="A1" s="187" t="s">
        <v>237</v>
      </c>
      <c r="B1" s="8"/>
      <c r="C1" s="122" t="s">
        <v>23</v>
      </c>
      <c r="D1" s="8"/>
      <c r="E1" s="8"/>
      <c r="F1" s="8"/>
      <c r="G1" s="8"/>
      <c r="H1" s="8"/>
      <c r="I1" s="8"/>
      <c r="J1" s="8"/>
      <c r="K1" s="8"/>
      <c r="L1" s="8"/>
      <c r="M1" s="8"/>
      <c r="N1" s="8"/>
    </row>
    <row r="2" spans="1:14" ht="8" customHeight="1">
      <c r="A2" s="8"/>
      <c r="B2" s="8"/>
      <c r="C2" s="20"/>
      <c r="D2" s="8"/>
      <c r="E2" s="8"/>
      <c r="F2" s="8"/>
      <c r="H2" s="8"/>
      <c r="I2" s="8"/>
      <c r="J2" s="8"/>
      <c r="K2" s="8"/>
      <c r="L2" s="8"/>
      <c r="M2" s="8"/>
      <c r="N2" s="8"/>
    </row>
    <row r="3" spans="1:14" ht="22">
      <c r="A3" s="8"/>
      <c r="B3" s="8"/>
      <c r="C3" s="19" t="s">
        <v>34</v>
      </c>
      <c r="D3" s="8"/>
      <c r="E3" s="8"/>
      <c r="F3" s="8"/>
      <c r="G3" s="100" t="s">
        <v>164</v>
      </c>
      <c r="H3" s="8"/>
      <c r="I3" s="8"/>
      <c r="J3" s="8"/>
      <c r="K3" s="8"/>
      <c r="L3" s="8"/>
      <c r="M3" s="8"/>
      <c r="N3" s="8"/>
    </row>
    <row r="4" spans="1:14" ht="16" customHeight="1">
      <c r="B4" s="113"/>
      <c r="C4" s="19"/>
      <c r="D4" s="8"/>
      <c r="E4" s="8"/>
      <c r="F4" s="8"/>
      <c r="G4" s="8"/>
      <c r="H4" s="8"/>
      <c r="I4" s="8"/>
      <c r="J4" s="8"/>
      <c r="K4" s="8"/>
      <c r="L4" s="8"/>
      <c r="M4" s="8"/>
      <c r="N4" s="8"/>
    </row>
    <row r="5" spans="1:14" ht="23" thickBot="1">
      <c r="A5" s="217" t="s">
        <v>124</v>
      </c>
      <c r="B5" s="155"/>
      <c r="C5" s="98" t="s">
        <v>231</v>
      </c>
      <c r="D5" s="36"/>
      <c r="E5" s="29"/>
      <c r="F5" s="8"/>
      <c r="G5" s="31" t="s">
        <v>51</v>
      </c>
      <c r="H5" s="8"/>
      <c r="I5" s="8"/>
      <c r="J5" s="8"/>
      <c r="K5" s="19" t="s">
        <v>230</v>
      </c>
      <c r="L5" s="8"/>
      <c r="M5" s="8"/>
      <c r="N5" s="8"/>
    </row>
    <row r="6" spans="1:14" ht="17" thickBot="1">
      <c r="A6" s="217"/>
      <c r="B6" s="155"/>
      <c r="C6" s="112"/>
      <c r="D6" s="36"/>
      <c r="E6" s="29"/>
      <c r="F6" s="8"/>
      <c r="G6" s="32" t="s">
        <v>235</v>
      </c>
      <c r="H6" s="103">
        <v>2.08</v>
      </c>
      <c r="I6" s="8" t="s">
        <v>48</v>
      </c>
      <c r="J6" s="8"/>
      <c r="K6" s="58" t="s">
        <v>217</v>
      </c>
      <c r="L6" s="147">
        <v>250</v>
      </c>
      <c r="M6" s="8"/>
      <c r="N6" s="8"/>
    </row>
    <row r="7" spans="1:14" ht="17" thickBot="1">
      <c r="A7" s="217"/>
      <c r="B7" s="155"/>
      <c r="C7" s="15" t="s">
        <v>33</v>
      </c>
      <c r="D7" s="37">
        <f>H6*H8*H14</f>
        <v>31.200000000000003</v>
      </c>
      <c r="E7" s="30" t="s">
        <v>49</v>
      </c>
      <c r="F7" s="8"/>
      <c r="G7" s="18" t="s">
        <v>56</v>
      </c>
      <c r="H7" s="103">
        <v>1.67</v>
      </c>
      <c r="I7" s="8" t="s">
        <v>4</v>
      </c>
      <c r="J7" s="8"/>
      <c r="K7" s="200" t="s">
        <v>125</v>
      </c>
      <c r="L7" s="149">
        <v>250</v>
      </c>
      <c r="M7" s="8"/>
      <c r="N7" s="8"/>
    </row>
    <row r="8" spans="1:14" ht="15.75" customHeight="1">
      <c r="A8" s="217"/>
      <c r="B8" s="155"/>
      <c r="C8" s="15" t="s">
        <v>133</v>
      </c>
      <c r="D8" s="37">
        <f>H6*H9*H14</f>
        <v>40.56</v>
      </c>
      <c r="E8" s="30" t="s">
        <v>49</v>
      </c>
      <c r="F8" s="8"/>
      <c r="G8" s="18" t="s">
        <v>234</v>
      </c>
      <c r="H8" s="104">
        <v>1</v>
      </c>
      <c r="I8" s="8" t="s">
        <v>50</v>
      </c>
      <c r="J8" s="8"/>
      <c r="K8" s="58" t="s">
        <v>216</v>
      </c>
      <c r="L8" s="150">
        <v>250</v>
      </c>
      <c r="M8" s="8"/>
      <c r="N8" s="8"/>
    </row>
    <row r="9" spans="1:14" ht="15.75" customHeight="1">
      <c r="A9" s="217"/>
      <c r="B9" s="155"/>
      <c r="C9" s="30"/>
      <c r="D9" s="38"/>
      <c r="E9" s="29"/>
      <c r="F9" s="8"/>
      <c r="G9" s="18" t="s">
        <v>28</v>
      </c>
      <c r="H9" s="105">
        <f>H8*1.3</f>
        <v>1.3</v>
      </c>
      <c r="I9" s="8" t="s">
        <v>50</v>
      </c>
      <c r="J9" s="8"/>
      <c r="K9" s="8"/>
      <c r="L9" s="8"/>
      <c r="M9" s="8"/>
      <c r="N9" s="8"/>
    </row>
    <row r="10" spans="1:14" ht="16">
      <c r="A10" s="217"/>
      <c r="B10" s="114"/>
      <c r="C10" s="8"/>
      <c r="D10" s="39"/>
      <c r="E10" s="8"/>
      <c r="F10" s="8"/>
      <c r="G10" s="8"/>
      <c r="H10" s="35"/>
      <c r="I10" s="8"/>
      <c r="J10" s="8"/>
      <c r="K10" s="8"/>
      <c r="L10" s="8"/>
      <c r="M10" s="8"/>
      <c r="N10" s="8"/>
    </row>
    <row r="11" spans="1:14" ht="23" thickBot="1">
      <c r="A11" s="217"/>
      <c r="B11" s="155"/>
      <c r="C11" s="98" t="s">
        <v>232</v>
      </c>
      <c r="D11" s="38"/>
      <c r="E11" s="29"/>
      <c r="F11" s="8"/>
      <c r="G11" s="31" t="s">
        <v>233</v>
      </c>
      <c r="H11" s="35"/>
      <c r="I11" s="8"/>
      <c r="J11" s="8"/>
      <c r="K11" s="8"/>
      <c r="L11" s="8"/>
      <c r="M11" s="8"/>
      <c r="N11" s="8"/>
    </row>
    <row r="12" spans="1:14" ht="15.75" customHeight="1" thickBot="1">
      <c r="A12" s="217"/>
      <c r="B12" s="155"/>
      <c r="C12" s="28"/>
      <c r="D12" s="38"/>
      <c r="E12" s="29"/>
      <c r="F12" s="8"/>
      <c r="G12" s="27" t="s">
        <v>136</v>
      </c>
      <c r="H12" s="130">
        <v>0.5</v>
      </c>
      <c r="I12" s="8" t="s">
        <v>47</v>
      </c>
      <c r="J12" s="8"/>
      <c r="K12" s="8"/>
      <c r="L12" s="8"/>
      <c r="M12" s="8"/>
      <c r="N12" s="8"/>
    </row>
    <row r="13" spans="1:14" ht="15.75" customHeight="1" thickBot="1">
      <c r="A13" s="217"/>
      <c r="B13" s="155"/>
      <c r="C13" s="15" t="s">
        <v>134</v>
      </c>
      <c r="D13" s="37">
        <f>H7*H8*H14</f>
        <v>25.049999999999997</v>
      </c>
      <c r="E13" s="30" t="s">
        <v>22</v>
      </c>
      <c r="F13" s="8"/>
      <c r="G13" s="27" t="s">
        <v>24</v>
      </c>
      <c r="H13" s="129">
        <v>30</v>
      </c>
      <c r="I13" s="8" t="s">
        <v>53</v>
      </c>
      <c r="J13" s="8"/>
      <c r="K13" s="121"/>
      <c r="L13" s="8"/>
      <c r="M13" s="8"/>
      <c r="N13" s="8"/>
    </row>
    <row r="14" spans="1:14" ht="15.75" customHeight="1">
      <c r="A14" s="217"/>
      <c r="B14" s="155"/>
      <c r="C14" s="15" t="s">
        <v>135</v>
      </c>
      <c r="D14" s="37">
        <f>H7*H9*H14</f>
        <v>32.564999999999998</v>
      </c>
      <c r="E14" s="30" t="s">
        <v>22</v>
      </c>
      <c r="F14" s="8"/>
      <c r="G14" s="18" t="s">
        <v>137</v>
      </c>
      <c r="H14" s="128">
        <f>H12*H13</f>
        <v>15</v>
      </c>
      <c r="I14" s="8" t="s">
        <v>47</v>
      </c>
      <c r="J14" s="8"/>
      <c r="K14" s="8"/>
      <c r="L14" s="8"/>
      <c r="M14" s="8"/>
      <c r="N14" s="8"/>
    </row>
    <row r="15" spans="1:14" ht="15.75" customHeight="1">
      <c r="A15" s="217"/>
      <c r="B15" s="155"/>
      <c r="C15" s="30"/>
      <c r="D15" s="29"/>
      <c r="E15" s="29"/>
      <c r="F15" s="8"/>
      <c r="G15" s="8"/>
      <c r="H15" s="35"/>
      <c r="I15" s="8"/>
      <c r="J15" s="8"/>
      <c r="K15" s="8"/>
      <c r="L15" s="8"/>
      <c r="M15" s="8"/>
      <c r="N15" s="8"/>
    </row>
    <row r="16" spans="1:14" ht="15.75" customHeight="1">
      <c r="A16" s="115"/>
      <c r="B16" s="114"/>
      <c r="C16" s="11"/>
      <c r="D16" s="8"/>
      <c r="E16" s="8"/>
      <c r="F16" s="8"/>
      <c r="G16" s="8"/>
      <c r="H16" s="8"/>
      <c r="I16" s="8"/>
      <c r="J16" s="8"/>
      <c r="K16" s="8"/>
      <c r="L16" s="8"/>
      <c r="M16" s="8"/>
      <c r="N16" s="8"/>
    </row>
    <row r="17" spans="1:14" ht="16">
      <c r="A17" s="8"/>
      <c r="B17" s="8"/>
      <c r="D17" s="8"/>
      <c r="E17" s="8"/>
      <c r="F17" s="8"/>
      <c r="G17" s="8"/>
      <c r="H17" s="8"/>
      <c r="I17" s="8"/>
      <c r="J17" s="8"/>
      <c r="K17" s="8"/>
      <c r="L17" s="8"/>
      <c r="M17" s="8"/>
      <c r="N17" s="8"/>
    </row>
    <row r="18" spans="1:14" ht="15.75" customHeight="1">
      <c r="A18" s="8"/>
      <c r="B18" s="8"/>
      <c r="C18" s="8"/>
      <c r="D18" s="8"/>
      <c r="E18" s="8"/>
      <c r="F18" s="8"/>
      <c r="G18" s="8"/>
      <c r="H18" s="8"/>
      <c r="I18" s="8"/>
      <c r="J18" s="8"/>
      <c r="K18" s="8"/>
      <c r="L18" s="8"/>
      <c r="M18" s="8"/>
      <c r="N18" s="8"/>
    </row>
    <row r="19" spans="1:14" ht="16">
      <c r="A19" s="8"/>
      <c r="B19" s="8"/>
      <c r="C19" s="8"/>
      <c r="D19" s="8"/>
      <c r="E19" s="8"/>
      <c r="F19" s="8"/>
      <c r="G19" s="8"/>
      <c r="H19" s="8"/>
      <c r="I19" s="8"/>
      <c r="J19" s="8"/>
      <c r="K19" s="8"/>
      <c r="L19" s="8"/>
      <c r="M19" s="8"/>
      <c r="N19" s="8"/>
    </row>
    <row r="20" spans="1:14" ht="15.75" customHeight="1">
      <c r="A20" s="8"/>
      <c r="B20" s="8"/>
      <c r="C20" s="8"/>
      <c r="D20" s="8"/>
      <c r="E20" s="8"/>
      <c r="F20" s="8"/>
      <c r="G20" s="8"/>
      <c r="H20" s="8"/>
      <c r="I20" s="8"/>
      <c r="J20" s="8"/>
      <c r="K20" s="8"/>
      <c r="L20" s="8"/>
      <c r="M20" s="8"/>
      <c r="N20" s="8"/>
    </row>
    <row r="21" spans="1:14" ht="15.75" customHeight="1">
      <c r="A21" s="8"/>
      <c r="B21" s="8"/>
      <c r="C21" s="8"/>
      <c r="D21" s="8"/>
      <c r="E21" s="8"/>
      <c r="F21" s="8"/>
      <c r="G21" s="8"/>
      <c r="H21" s="8"/>
      <c r="I21" s="8"/>
      <c r="J21" s="8"/>
      <c r="K21" s="8"/>
      <c r="L21" s="8"/>
      <c r="M21" s="8"/>
      <c r="N21" s="8"/>
    </row>
    <row r="22" spans="1:14" ht="15.75" customHeight="1">
      <c r="A22" s="8"/>
      <c r="B22" s="8"/>
      <c r="C22" s="8"/>
      <c r="D22" s="8"/>
      <c r="E22" s="8"/>
      <c r="F22" s="8"/>
      <c r="G22" s="8"/>
      <c r="H22" s="8"/>
      <c r="I22" s="8"/>
      <c r="J22" s="8"/>
      <c r="K22" s="8"/>
      <c r="L22" s="8"/>
      <c r="M22" s="8"/>
      <c r="N22" s="8"/>
    </row>
    <row r="23" spans="1:14" ht="15.75" customHeight="1">
      <c r="A23" s="8"/>
      <c r="B23" s="8"/>
      <c r="C23" s="8"/>
      <c r="D23" s="8"/>
      <c r="E23" s="8"/>
      <c r="F23" s="8"/>
      <c r="G23" s="8"/>
      <c r="H23" s="8"/>
      <c r="I23" s="8"/>
      <c r="J23" s="8"/>
      <c r="K23" s="8"/>
      <c r="L23" s="8"/>
      <c r="M23" s="8"/>
      <c r="N23" s="8"/>
    </row>
    <row r="24" spans="1:14" ht="15.75" customHeight="1">
      <c r="A24" s="8"/>
      <c r="B24" s="8"/>
      <c r="C24" s="8"/>
      <c r="D24" s="8"/>
      <c r="E24" s="8"/>
      <c r="F24" s="8"/>
      <c r="G24" s="8"/>
      <c r="H24" s="8"/>
      <c r="I24" s="8"/>
      <c r="J24" s="8"/>
      <c r="K24" s="8"/>
      <c r="L24" s="8"/>
      <c r="M24" s="8"/>
      <c r="N24" s="8"/>
    </row>
    <row r="25" spans="1:14" ht="15.75" customHeight="1">
      <c r="A25" s="8"/>
      <c r="B25" s="8"/>
      <c r="C25" s="8"/>
      <c r="D25" s="8"/>
      <c r="E25" s="8"/>
      <c r="F25" s="8"/>
      <c r="G25" s="8"/>
      <c r="H25" s="8"/>
      <c r="I25" s="8"/>
      <c r="J25" s="8"/>
      <c r="K25" s="8"/>
      <c r="L25" s="8"/>
      <c r="M25" s="8"/>
      <c r="N25" s="8"/>
    </row>
    <row r="26" spans="1:14" ht="15.75" customHeight="1">
      <c r="A26" s="8"/>
      <c r="B26" s="8"/>
      <c r="C26" s="8"/>
      <c r="D26" s="8"/>
      <c r="E26" s="8"/>
      <c r="F26" s="8"/>
      <c r="G26" s="8"/>
      <c r="H26" s="8"/>
      <c r="I26" s="8"/>
      <c r="J26" s="8"/>
      <c r="K26" s="8"/>
      <c r="L26" s="8"/>
      <c r="M26" s="8"/>
      <c r="N26" s="8"/>
    </row>
    <row r="27" spans="1:14" ht="15.75" customHeight="1"/>
    <row r="28" spans="1:14" ht="15.75" customHeight="1"/>
    <row r="29" spans="1:14"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sheetData>
  <sheetProtection sheet="1" objects="1" scenarios="1"/>
  <mergeCells count="1">
    <mergeCell ref="A5:A15"/>
  </mergeCells>
  <pageMargins left="0.7" right="0.7" top="0.75" bottom="0.75" header="0" footer="0"/>
  <pageSetup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021"/>
  <sheetViews>
    <sheetView zoomScale="120" zoomScaleNormal="120" workbookViewId="0">
      <selection activeCell="I16" sqref="I16"/>
    </sheetView>
  </sheetViews>
  <sheetFormatPr baseColWidth="10" defaultColWidth="11.1640625" defaultRowHeight="15" customHeight="1"/>
  <cols>
    <col min="1" max="1" width="12.5" customWidth="1"/>
    <col min="2" max="2" width="2.5" customWidth="1"/>
    <col min="3" max="3" width="15" customWidth="1"/>
    <col min="4" max="4" width="13.33203125" customWidth="1"/>
    <col min="5" max="5" width="8.83203125" customWidth="1"/>
    <col min="6" max="6" width="8.5" customWidth="1"/>
    <col min="7" max="7" width="31.1640625" customWidth="1"/>
    <col min="8" max="8" width="12.6640625" customWidth="1"/>
    <col min="9" max="9" width="11" customWidth="1"/>
    <col min="10" max="10" width="9" customWidth="1"/>
    <col min="11" max="11" width="17.83203125" customWidth="1"/>
    <col min="12" max="26" width="8.5" customWidth="1"/>
  </cols>
  <sheetData>
    <row r="1" spans="1:17" ht="40" customHeight="1">
      <c r="A1" s="187" t="s">
        <v>237</v>
      </c>
      <c r="B1" s="8"/>
      <c r="C1" s="122" t="s">
        <v>58</v>
      </c>
      <c r="D1" s="8"/>
      <c r="E1" s="8"/>
      <c r="F1" s="8"/>
      <c r="G1" s="8"/>
      <c r="H1" s="8"/>
      <c r="I1" s="8"/>
      <c r="J1" s="8"/>
      <c r="K1" s="8"/>
      <c r="L1" s="8"/>
      <c r="M1" s="8"/>
      <c r="N1" s="8"/>
      <c r="O1" s="8"/>
      <c r="P1" s="8"/>
      <c r="Q1" s="8"/>
    </row>
    <row r="2" spans="1:17" ht="7" customHeight="1">
      <c r="A2" s="8"/>
      <c r="B2" s="8"/>
      <c r="C2" s="21"/>
      <c r="D2" s="8"/>
      <c r="E2" s="8"/>
      <c r="F2" s="8"/>
      <c r="G2" s="8"/>
      <c r="H2" s="8"/>
      <c r="I2" s="8"/>
      <c r="J2" s="8"/>
      <c r="K2" s="8"/>
      <c r="L2" s="8"/>
      <c r="M2" s="8"/>
      <c r="N2" s="8"/>
      <c r="O2" s="8"/>
      <c r="P2" s="8"/>
      <c r="Q2" s="8"/>
    </row>
    <row r="3" spans="1:17" ht="16">
      <c r="A3" s="8"/>
      <c r="B3" s="8"/>
      <c r="C3" s="19" t="s">
        <v>138</v>
      </c>
      <c r="D3" s="8"/>
      <c r="E3" s="8"/>
      <c r="F3" s="8"/>
      <c r="G3" s="8"/>
      <c r="H3" s="8"/>
      <c r="I3" s="8"/>
      <c r="J3" s="8"/>
      <c r="K3" s="8"/>
      <c r="L3" s="8"/>
      <c r="M3" s="8"/>
      <c r="N3" s="8"/>
      <c r="O3" s="8"/>
      <c r="P3" s="8"/>
      <c r="Q3" s="8"/>
    </row>
    <row r="4" spans="1:17" ht="16">
      <c r="A4" s="8"/>
      <c r="B4" s="8"/>
      <c r="C4" s="19" t="s">
        <v>166</v>
      </c>
      <c r="D4" s="8"/>
      <c r="E4" s="8"/>
      <c r="F4" s="8"/>
      <c r="G4" s="8"/>
      <c r="H4" s="8"/>
      <c r="I4" s="8"/>
      <c r="J4" s="8"/>
      <c r="K4" s="8"/>
      <c r="L4" s="8"/>
      <c r="M4" s="8"/>
      <c r="N4" s="8"/>
      <c r="O4" s="8"/>
      <c r="P4" s="8"/>
      <c r="Q4" s="8"/>
    </row>
    <row r="5" spans="1:17" ht="16">
      <c r="A5" s="8"/>
      <c r="B5" s="8"/>
      <c r="C5" s="19" t="s">
        <v>167</v>
      </c>
      <c r="D5" s="8"/>
      <c r="E5" s="8"/>
      <c r="F5" s="8"/>
      <c r="H5" s="8"/>
      <c r="I5" s="8"/>
      <c r="J5" s="8"/>
      <c r="K5" s="8"/>
      <c r="L5" s="8"/>
      <c r="M5" s="8"/>
      <c r="N5" s="8"/>
      <c r="O5" s="8"/>
      <c r="P5" s="8"/>
      <c r="Q5" s="8"/>
    </row>
    <row r="6" spans="1:17" ht="22">
      <c r="A6" s="8"/>
      <c r="B6" s="8"/>
      <c r="C6" s="19"/>
      <c r="D6" s="8"/>
      <c r="E6" s="8"/>
      <c r="F6" s="8"/>
      <c r="G6" s="100" t="s">
        <v>164</v>
      </c>
      <c r="H6" s="8"/>
      <c r="I6" s="8"/>
      <c r="J6" s="8"/>
      <c r="K6" s="8"/>
      <c r="L6" s="8"/>
      <c r="M6" s="8"/>
      <c r="N6" s="8"/>
      <c r="O6" s="8"/>
      <c r="P6" s="8"/>
      <c r="Q6" s="8"/>
    </row>
    <row r="7" spans="1:17" ht="23" thickBot="1">
      <c r="A7" s="218" t="s">
        <v>124</v>
      </c>
      <c r="B7" s="160"/>
      <c r="C7" s="98" t="s">
        <v>144</v>
      </c>
      <c r="D7" s="51"/>
      <c r="E7" s="51"/>
      <c r="F7" s="41"/>
      <c r="G7" s="31" t="s">
        <v>55</v>
      </c>
      <c r="H7" s="8"/>
      <c r="I7" s="8"/>
      <c r="J7" s="8"/>
      <c r="K7" s="19" t="s">
        <v>186</v>
      </c>
      <c r="L7" s="8"/>
      <c r="M7" s="8"/>
      <c r="N7" s="8"/>
      <c r="O7" s="8"/>
      <c r="P7" s="8"/>
      <c r="Q7" s="8"/>
    </row>
    <row r="8" spans="1:17" ht="17" thickBot="1">
      <c r="A8" s="218"/>
      <c r="B8" s="160"/>
      <c r="C8" s="28"/>
      <c r="D8" s="51"/>
      <c r="E8" s="51"/>
      <c r="F8" s="41"/>
      <c r="G8" s="48" t="s">
        <v>52</v>
      </c>
      <c r="H8" s="69">
        <v>2.21</v>
      </c>
      <c r="I8" s="41" t="s">
        <v>48</v>
      </c>
      <c r="J8" s="41"/>
      <c r="K8" s="58" t="s">
        <v>217</v>
      </c>
      <c r="L8" s="147">
        <v>250</v>
      </c>
      <c r="M8" s="13"/>
      <c r="N8" s="8"/>
      <c r="O8" s="8"/>
      <c r="P8" s="8"/>
      <c r="Q8" s="8"/>
    </row>
    <row r="9" spans="1:17" ht="15" customHeight="1" thickBot="1">
      <c r="A9" s="218"/>
      <c r="B9" s="160"/>
      <c r="C9" s="152" t="s">
        <v>63</v>
      </c>
      <c r="D9" s="162">
        <f>ABS(H18-I18)</f>
        <v>81.899999999999977</v>
      </c>
      <c r="E9" s="52" t="s">
        <v>22</v>
      </c>
      <c r="F9" s="41"/>
      <c r="G9" s="48" t="s">
        <v>56</v>
      </c>
      <c r="H9" s="86">
        <v>1.67</v>
      </c>
      <c r="I9" t="s">
        <v>4</v>
      </c>
      <c r="J9" s="41"/>
      <c r="K9" s="200" t="s">
        <v>125</v>
      </c>
      <c r="L9" s="149">
        <v>250</v>
      </c>
      <c r="M9" s="13"/>
      <c r="N9" s="8"/>
      <c r="O9" s="8"/>
      <c r="P9" s="8"/>
      <c r="Q9" s="8"/>
    </row>
    <row r="10" spans="1:17" ht="15" customHeight="1" thickBot="1">
      <c r="A10" s="218"/>
      <c r="B10" s="160"/>
      <c r="C10" s="152" t="s">
        <v>64</v>
      </c>
      <c r="D10" s="163">
        <f>-(ABS(I19-H19))</f>
        <v>-66.299999999999983</v>
      </c>
      <c r="E10" s="52" t="s">
        <v>49</v>
      </c>
      <c r="F10" s="41"/>
      <c r="G10" s="47" t="s">
        <v>234</v>
      </c>
      <c r="H10" s="107">
        <v>15</v>
      </c>
      <c r="I10" s="41" t="s">
        <v>50</v>
      </c>
      <c r="J10" s="41"/>
      <c r="K10" s="58" t="s">
        <v>216</v>
      </c>
      <c r="L10" s="150">
        <v>250</v>
      </c>
      <c r="M10" s="13"/>
      <c r="N10" s="8"/>
      <c r="O10" s="8"/>
      <c r="P10" s="8"/>
      <c r="Q10" s="8"/>
    </row>
    <row r="11" spans="1:17" ht="15" customHeight="1">
      <c r="A11" s="218"/>
      <c r="B11" s="160"/>
      <c r="C11" s="51"/>
      <c r="D11" s="161"/>
      <c r="E11" s="51"/>
      <c r="F11" s="41"/>
      <c r="G11" s="43" t="s">
        <v>139</v>
      </c>
      <c r="H11" s="50">
        <f>H9*H10</f>
        <v>25.049999999999997</v>
      </c>
      <c r="I11" s="44" t="s">
        <v>57</v>
      </c>
      <c r="J11" s="41"/>
      <c r="K11" s="8"/>
      <c r="L11" s="41"/>
      <c r="M11" s="13"/>
      <c r="N11" s="8"/>
      <c r="O11" s="8"/>
      <c r="P11" s="8"/>
      <c r="Q11" s="8"/>
    </row>
    <row r="12" spans="1:17" ht="16">
      <c r="A12" s="218"/>
      <c r="B12" s="113"/>
      <c r="C12" s="19"/>
      <c r="D12" s="39"/>
      <c r="E12" s="106"/>
      <c r="F12" s="41"/>
      <c r="G12" s="43" t="s">
        <v>62</v>
      </c>
      <c r="H12" s="49">
        <v>15.9</v>
      </c>
      <c r="I12" s="44" t="s">
        <v>57</v>
      </c>
      <c r="J12" s="41"/>
      <c r="K12" s="8"/>
      <c r="L12" s="41"/>
      <c r="M12" s="13"/>
      <c r="N12" s="8"/>
      <c r="O12" s="8"/>
      <c r="P12" s="8"/>
      <c r="Q12" s="8"/>
    </row>
    <row r="13" spans="1:17" ht="22">
      <c r="A13" s="218"/>
      <c r="B13" s="160"/>
      <c r="C13" s="98" t="s">
        <v>236</v>
      </c>
      <c r="D13" s="161"/>
      <c r="E13" s="51"/>
      <c r="F13" s="41"/>
      <c r="G13" s="41"/>
      <c r="H13" s="41"/>
      <c r="J13" s="41"/>
      <c r="K13" s="8"/>
      <c r="L13" s="41"/>
      <c r="M13" s="13"/>
      <c r="N13" s="8"/>
      <c r="O13" s="8"/>
      <c r="P13" s="8"/>
      <c r="Q13" s="8"/>
    </row>
    <row r="14" spans="1:17" ht="15" customHeight="1" thickBot="1">
      <c r="A14" s="218"/>
      <c r="B14" s="160"/>
      <c r="C14" s="28"/>
      <c r="D14" s="161"/>
      <c r="E14" s="51"/>
      <c r="F14" s="41"/>
      <c r="G14" s="31" t="s">
        <v>59</v>
      </c>
      <c r="H14" s="117"/>
      <c r="I14" s="45"/>
      <c r="J14" s="41"/>
      <c r="K14" s="41"/>
      <c r="L14" s="41"/>
      <c r="M14" s="13"/>
      <c r="N14" s="8"/>
      <c r="O14" s="8"/>
      <c r="P14" s="8"/>
      <c r="Q14" s="8"/>
    </row>
    <row r="15" spans="1:17" ht="15" customHeight="1" thickBot="1">
      <c r="A15" s="218"/>
      <c r="B15" s="160"/>
      <c r="C15" s="153" t="s">
        <v>27</v>
      </c>
      <c r="D15" s="164">
        <f>ABS(H23-I23)</f>
        <v>2456.9999999999982</v>
      </c>
      <c r="E15" s="52" t="s">
        <v>22</v>
      </c>
      <c r="F15" s="41"/>
      <c r="G15" s="116" t="s">
        <v>140</v>
      </c>
      <c r="H15" s="119">
        <v>8</v>
      </c>
      <c r="I15" s="119">
        <v>6</v>
      </c>
      <c r="J15" s="41" t="s">
        <v>47</v>
      </c>
      <c r="K15" s="41"/>
      <c r="L15" s="41"/>
      <c r="M15" s="13"/>
      <c r="N15" s="8"/>
      <c r="O15" s="8"/>
      <c r="P15" s="8"/>
      <c r="Q15" s="8"/>
    </row>
    <row r="16" spans="1:17" ht="15" customHeight="1">
      <c r="A16" s="218"/>
      <c r="B16" s="160"/>
      <c r="C16" s="153" t="s">
        <v>165</v>
      </c>
      <c r="D16" s="164">
        <f>-ABS(H24-I24)</f>
        <v>-1989</v>
      </c>
      <c r="E16" s="52" t="s">
        <v>49</v>
      </c>
      <c r="F16" s="41"/>
      <c r="G16" s="46" t="s">
        <v>60</v>
      </c>
      <c r="H16" s="118">
        <f>H10*H15</f>
        <v>120</v>
      </c>
      <c r="I16" s="118">
        <f>H10*I15</f>
        <v>90</v>
      </c>
      <c r="J16" s="41" t="s">
        <v>61</v>
      </c>
      <c r="K16" s="13"/>
      <c r="L16" s="41"/>
      <c r="M16" s="13"/>
      <c r="N16" s="8"/>
      <c r="O16" s="8"/>
      <c r="P16" s="8"/>
      <c r="Q16" s="8"/>
    </row>
    <row r="17" spans="1:17" ht="15" customHeight="1">
      <c r="A17" s="218"/>
      <c r="B17" s="160"/>
      <c r="C17" s="29"/>
      <c r="D17" s="29"/>
      <c r="E17" s="51"/>
      <c r="F17" s="41"/>
      <c r="G17" s="46" t="s">
        <v>25</v>
      </c>
      <c r="H17" s="50">
        <f>H11*H15</f>
        <v>200.39999999999998</v>
      </c>
      <c r="I17" s="50">
        <f>H11*I15</f>
        <v>150.29999999999998</v>
      </c>
      <c r="J17" s="41" t="s">
        <v>22</v>
      </c>
      <c r="K17" s="41"/>
      <c r="L17" s="41"/>
      <c r="M17" s="13"/>
      <c r="N17" s="8"/>
      <c r="O17" s="8"/>
      <c r="P17" s="8"/>
      <c r="Q17" s="8"/>
    </row>
    <row r="18" spans="1:17" ht="32" customHeight="1">
      <c r="A18" s="115"/>
      <c r="B18" s="115"/>
      <c r="C18" s="19"/>
      <c r="D18" s="8"/>
      <c r="E18" s="8"/>
      <c r="F18" s="8"/>
      <c r="G18" s="46" t="s">
        <v>141</v>
      </c>
      <c r="H18" s="185">
        <f>H17+H12*H15</f>
        <v>327.59999999999997</v>
      </c>
      <c r="I18" s="185">
        <f>I17+H12*I15</f>
        <v>245.7</v>
      </c>
      <c r="J18" s="186" t="s">
        <v>22</v>
      </c>
      <c r="K18" s="41"/>
      <c r="L18" s="41"/>
      <c r="M18" s="13"/>
      <c r="N18" s="8"/>
      <c r="O18" s="8"/>
      <c r="P18" s="8"/>
      <c r="Q18" s="8"/>
    </row>
    <row r="19" spans="1:17" ht="17">
      <c r="A19" s="115"/>
      <c r="B19" s="115"/>
      <c r="C19" s="41"/>
      <c r="D19" s="41"/>
      <c r="E19" s="41"/>
      <c r="F19" s="8"/>
      <c r="G19" s="46" t="s">
        <v>142</v>
      </c>
      <c r="H19" s="50">
        <f>H8*H16</f>
        <v>265.2</v>
      </c>
      <c r="I19" s="50">
        <f>H8*I16</f>
        <v>198.9</v>
      </c>
      <c r="J19" s="41" t="s">
        <v>49</v>
      </c>
      <c r="K19" s="41"/>
      <c r="L19" s="41"/>
      <c r="M19" s="13"/>
      <c r="N19" s="8"/>
      <c r="O19" s="8"/>
      <c r="P19" s="8"/>
      <c r="Q19" s="8"/>
    </row>
    <row r="20" spans="1:17" ht="16">
      <c r="A20" s="115"/>
      <c r="B20" s="115"/>
      <c r="C20" s="41"/>
      <c r="D20" s="41"/>
      <c r="E20" s="41"/>
      <c r="F20" s="8"/>
      <c r="G20" s="41"/>
      <c r="H20" s="41"/>
      <c r="I20" s="41"/>
      <c r="J20" s="41"/>
      <c r="K20" s="41"/>
      <c r="L20" s="41"/>
      <c r="M20" s="13"/>
      <c r="N20" s="8"/>
      <c r="O20" s="8"/>
      <c r="P20" s="8"/>
      <c r="Q20" s="8"/>
    </row>
    <row r="21" spans="1:17" ht="17" thickBot="1">
      <c r="A21" s="115"/>
      <c r="B21" s="115"/>
      <c r="C21" s="41"/>
      <c r="D21" s="41"/>
      <c r="E21" s="41"/>
      <c r="F21" s="41"/>
      <c r="G21" s="31" t="s">
        <v>143</v>
      </c>
      <c r="I21" s="41"/>
      <c r="J21" s="41"/>
      <c r="K21" s="41"/>
      <c r="L21" s="41"/>
      <c r="M21" s="13"/>
      <c r="N21" s="8"/>
      <c r="O21" s="8"/>
      <c r="P21" s="8"/>
      <c r="Q21" s="8"/>
    </row>
    <row r="22" spans="1:17" ht="15" customHeight="1" thickBot="1">
      <c r="A22" s="8"/>
      <c r="B22" s="8"/>
      <c r="C22" s="41"/>
      <c r="D22" s="41"/>
      <c r="E22" s="41"/>
      <c r="F22" s="41"/>
      <c r="G22" s="120" t="s">
        <v>54</v>
      </c>
      <c r="H22" s="219">
        <v>30</v>
      </c>
      <c r="I22" s="220"/>
      <c r="J22" s="41" t="s">
        <v>53</v>
      </c>
      <c r="K22" s="41"/>
      <c r="L22" s="41"/>
      <c r="M22" s="13"/>
      <c r="N22" s="8"/>
      <c r="O22" s="8"/>
      <c r="P22" s="8"/>
      <c r="Q22" s="8"/>
    </row>
    <row r="23" spans="1:17" ht="15" customHeight="1">
      <c r="A23" s="8"/>
      <c r="B23" s="8"/>
      <c r="C23" s="41"/>
      <c r="D23" s="41"/>
      <c r="E23" s="41"/>
      <c r="F23" s="41"/>
      <c r="G23" s="46" t="s">
        <v>26</v>
      </c>
      <c r="H23" s="165">
        <f>H22*H18</f>
        <v>9827.9999999999982</v>
      </c>
      <c r="I23" s="165">
        <f>H22*I18</f>
        <v>7371</v>
      </c>
      <c r="J23" s="41" t="s">
        <v>22</v>
      </c>
      <c r="K23" s="41"/>
      <c r="L23" s="41"/>
      <c r="M23" s="13"/>
      <c r="N23" s="8"/>
      <c r="O23" s="8"/>
      <c r="P23" s="8"/>
      <c r="Q23" s="8"/>
    </row>
    <row r="24" spans="1:17" ht="15" customHeight="1">
      <c r="A24" s="8"/>
      <c r="B24" s="8"/>
      <c r="C24" s="41"/>
      <c r="D24" s="41"/>
      <c r="E24" s="41"/>
      <c r="F24" s="41"/>
      <c r="G24" s="46" t="s">
        <v>65</v>
      </c>
      <c r="H24" s="146">
        <f>H22*H19</f>
        <v>7956</v>
      </c>
      <c r="I24" s="146">
        <f>H22*I19</f>
        <v>5967</v>
      </c>
      <c r="J24" s="41" t="s">
        <v>49</v>
      </c>
      <c r="K24" s="41"/>
      <c r="L24" s="41"/>
      <c r="M24" s="13"/>
      <c r="N24" s="8"/>
      <c r="O24" s="8"/>
      <c r="P24" s="8"/>
      <c r="Q24" s="8"/>
    </row>
    <row r="25" spans="1:17" ht="15" customHeight="1">
      <c r="A25" s="41"/>
      <c r="B25" s="41"/>
      <c r="C25" s="41"/>
      <c r="D25" s="41"/>
      <c r="E25" s="41"/>
      <c r="F25" s="41"/>
      <c r="G25" s="41"/>
      <c r="H25" s="41"/>
      <c r="I25" s="41"/>
      <c r="J25" s="41"/>
      <c r="K25" s="41"/>
      <c r="L25" s="41"/>
      <c r="M25" s="13"/>
      <c r="N25" s="8"/>
      <c r="O25" s="8"/>
      <c r="P25" s="8"/>
      <c r="Q25" s="8"/>
    </row>
    <row r="26" spans="1:17" ht="15" customHeight="1">
      <c r="A26" s="41"/>
      <c r="B26" s="41"/>
      <c r="C26" s="41"/>
      <c r="D26" s="41"/>
      <c r="E26" s="41"/>
      <c r="F26" s="41"/>
      <c r="G26" s="41"/>
      <c r="H26" s="41"/>
      <c r="I26" s="41"/>
      <c r="J26" s="41"/>
      <c r="K26" s="41"/>
      <c r="L26" s="41"/>
      <c r="M26" s="13"/>
      <c r="N26" s="8"/>
      <c r="O26" s="8"/>
      <c r="P26" s="8"/>
      <c r="Q26" s="8"/>
    </row>
    <row r="27" spans="1:17" ht="15" customHeight="1">
      <c r="A27" s="41"/>
      <c r="B27" s="41"/>
      <c r="C27" s="41"/>
      <c r="D27" s="190"/>
      <c r="E27" s="41"/>
      <c r="F27" s="41"/>
      <c r="G27" s="41"/>
      <c r="H27" s="41"/>
      <c r="I27" s="41"/>
      <c r="J27" s="41"/>
      <c r="K27" s="41"/>
      <c r="L27" s="41"/>
      <c r="M27" s="13"/>
      <c r="N27" s="8"/>
      <c r="O27" s="8"/>
      <c r="P27" s="8"/>
      <c r="Q27" s="8"/>
    </row>
    <row r="28" spans="1:17" ht="15" customHeight="1">
      <c r="A28" s="41"/>
      <c r="B28" s="41"/>
      <c r="C28" s="41"/>
      <c r="D28" s="41"/>
      <c r="E28" s="41"/>
      <c r="F28" s="41"/>
      <c r="G28" s="41"/>
      <c r="H28" s="41"/>
      <c r="I28" s="41"/>
      <c r="J28" s="41"/>
      <c r="K28" s="41"/>
      <c r="L28" s="41"/>
      <c r="M28" s="13"/>
      <c r="N28" s="8"/>
      <c r="O28" s="8"/>
      <c r="P28" s="8"/>
      <c r="Q28" s="8"/>
    </row>
    <row r="29" spans="1:17" ht="15" customHeight="1">
      <c r="A29" s="41"/>
      <c r="B29" s="41"/>
      <c r="C29" s="41"/>
      <c r="D29" s="41"/>
      <c r="E29" s="41"/>
      <c r="F29" s="41"/>
      <c r="G29" s="41"/>
      <c r="H29" s="41"/>
      <c r="I29" s="41"/>
      <c r="J29" s="41"/>
      <c r="K29" s="41"/>
      <c r="L29" s="41"/>
      <c r="M29" s="13"/>
      <c r="N29" s="8"/>
      <c r="O29" s="8"/>
      <c r="P29" s="8"/>
      <c r="Q29" s="8"/>
    </row>
    <row r="30" spans="1:17" ht="15" customHeight="1">
      <c r="A30" s="8"/>
      <c r="B30" s="8"/>
      <c r="C30" s="8"/>
      <c r="D30" s="8"/>
      <c r="E30" s="8"/>
      <c r="F30" s="8"/>
      <c r="G30" s="8"/>
      <c r="H30" s="8"/>
      <c r="I30" s="8"/>
      <c r="J30" s="8"/>
      <c r="K30" s="8"/>
      <c r="L30" s="8"/>
      <c r="M30" s="8"/>
      <c r="N30" s="8"/>
      <c r="O30" s="8"/>
      <c r="P30" s="8"/>
      <c r="Q30" s="8"/>
    </row>
    <row r="31" spans="1:17" ht="15" customHeight="1">
      <c r="A31" s="8"/>
      <c r="B31" s="8"/>
      <c r="C31" s="8"/>
      <c r="D31" s="8"/>
      <c r="E31" s="8"/>
      <c r="F31" s="8"/>
      <c r="G31" s="8"/>
      <c r="H31" s="8"/>
      <c r="I31" s="8"/>
      <c r="J31" s="8"/>
      <c r="K31" s="8"/>
      <c r="L31" s="8"/>
      <c r="M31" s="8"/>
      <c r="N31" s="8"/>
      <c r="O31" s="8"/>
      <c r="P31" s="8"/>
      <c r="Q31" s="8"/>
    </row>
    <row r="32" spans="1:17" ht="15" customHeight="1">
      <c r="A32" s="8"/>
      <c r="B32" s="8"/>
      <c r="C32" s="8"/>
      <c r="D32" s="8"/>
      <c r="E32" s="8"/>
      <c r="F32" s="8"/>
      <c r="G32" s="8"/>
      <c r="H32" s="8"/>
      <c r="I32" s="8"/>
      <c r="J32" s="8"/>
      <c r="K32" s="8"/>
      <c r="L32" s="8"/>
      <c r="M32" s="8"/>
      <c r="N32" s="8"/>
      <c r="O32" s="8"/>
      <c r="P32" s="8"/>
      <c r="Q32" s="8"/>
    </row>
    <row r="33" spans="1:17" ht="15" customHeight="1">
      <c r="A33" s="8"/>
      <c r="B33" s="8"/>
      <c r="C33" s="8"/>
      <c r="D33" s="8"/>
      <c r="E33" s="8"/>
      <c r="F33" s="8"/>
      <c r="G33" s="8"/>
      <c r="H33" s="8"/>
      <c r="I33" s="8"/>
      <c r="J33" s="8"/>
      <c r="K33" s="8"/>
      <c r="L33" s="8"/>
      <c r="M33" s="8"/>
      <c r="N33" s="8"/>
      <c r="O33" s="8"/>
      <c r="P33" s="8"/>
      <c r="Q33" s="8"/>
    </row>
    <row r="34" spans="1:17" ht="15" customHeight="1">
      <c r="A34" s="8"/>
      <c r="B34" s="8"/>
      <c r="C34" s="8"/>
      <c r="D34" s="8"/>
      <c r="E34" s="8"/>
      <c r="F34" s="8"/>
      <c r="G34" s="8"/>
      <c r="H34" s="8"/>
      <c r="I34" s="8"/>
      <c r="J34" s="8"/>
      <c r="K34" s="8"/>
      <c r="L34" s="8"/>
      <c r="M34" s="8"/>
      <c r="N34" s="8"/>
      <c r="O34" s="8"/>
      <c r="P34" s="8"/>
      <c r="Q34" s="8"/>
    </row>
    <row r="35" spans="1:17" ht="15" customHeight="1">
      <c r="A35" s="8"/>
      <c r="B35" s="8"/>
      <c r="C35" s="8"/>
      <c r="D35" s="8"/>
      <c r="E35" s="8"/>
      <c r="F35" s="8"/>
      <c r="G35" s="8"/>
      <c r="H35" s="8"/>
      <c r="I35" s="8"/>
      <c r="J35" s="8"/>
      <c r="K35" s="8"/>
      <c r="L35" s="8"/>
      <c r="M35" s="8"/>
      <c r="N35" s="8"/>
      <c r="O35" s="8"/>
      <c r="P35" s="8"/>
      <c r="Q35" s="8"/>
    </row>
    <row r="36" spans="1:17" ht="15" customHeight="1">
      <c r="A36" s="8"/>
      <c r="B36" s="8"/>
      <c r="C36" s="8"/>
      <c r="D36" s="8"/>
      <c r="E36" s="8"/>
      <c r="F36" s="8"/>
      <c r="G36" s="8"/>
      <c r="H36" s="8"/>
      <c r="I36" s="8"/>
      <c r="J36" s="8"/>
      <c r="K36" s="8"/>
      <c r="L36" s="8"/>
      <c r="M36" s="8"/>
      <c r="N36" s="8"/>
      <c r="O36" s="8"/>
      <c r="P36" s="8"/>
      <c r="Q36" s="8"/>
    </row>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sheetData>
  <sheetProtection sheet="1" objects="1" scenarios="1"/>
  <mergeCells count="2">
    <mergeCell ref="A7:A17"/>
    <mergeCell ref="H22:I22"/>
  </mergeCells>
  <pageMargins left="0.7" right="0.7" top="0.75" bottom="0.75" header="0" footer="0"/>
  <pageSetup orientation="landscape"/>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70"/>
  <sheetViews>
    <sheetView topLeftCell="A7" zoomScale="120" zoomScaleNormal="120" workbookViewId="0">
      <selection activeCell="H19" sqref="H19"/>
    </sheetView>
  </sheetViews>
  <sheetFormatPr baseColWidth="10" defaultColWidth="11.1640625" defaultRowHeight="15" customHeight="1"/>
  <cols>
    <col min="1" max="1" width="12.5" customWidth="1"/>
    <col min="2" max="2" width="2.5" customWidth="1"/>
    <col min="3" max="3" width="21.83203125" customWidth="1"/>
    <col min="4" max="4" width="12.33203125" customWidth="1"/>
    <col min="5" max="5" width="14.6640625" customWidth="1"/>
    <col min="6" max="6" width="9" customWidth="1"/>
    <col min="7" max="7" width="8" customWidth="1"/>
    <col min="8" max="8" width="24.6640625" customWidth="1"/>
    <col min="9" max="9" width="12.1640625" customWidth="1"/>
    <col min="10" max="10" width="14.33203125" customWidth="1"/>
    <col min="11" max="11" width="18.33203125" customWidth="1"/>
    <col min="12" max="12" width="11.1640625" customWidth="1"/>
    <col min="13" max="27" width="8.5" customWidth="1"/>
  </cols>
  <sheetData>
    <row r="1" spans="1:13" ht="42" customHeight="1">
      <c r="A1" s="188" t="s">
        <v>237</v>
      </c>
      <c r="B1" s="42"/>
      <c r="C1" s="82" t="s">
        <v>35</v>
      </c>
      <c r="D1" s="81"/>
      <c r="E1" s="81"/>
      <c r="F1" s="81"/>
      <c r="G1" s="8"/>
      <c r="H1" s="81"/>
      <c r="I1" s="81"/>
      <c r="J1" s="81"/>
      <c r="K1" s="81"/>
      <c r="L1" s="81"/>
      <c r="M1" s="81"/>
    </row>
    <row r="2" spans="1:13" s="127" customFormat="1" ht="16">
      <c r="A2" s="123"/>
      <c r="B2" s="123"/>
      <c r="C2" s="124"/>
      <c r="D2" s="125"/>
      <c r="E2" s="125"/>
      <c r="F2" s="125"/>
      <c r="G2" s="126"/>
      <c r="H2" s="125"/>
      <c r="I2" s="125"/>
      <c r="J2" s="125"/>
      <c r="K2" s="81"/>
      <c r="L2" s="81"/>
      <c r="M2" s="81"/>
    </row>
    <row r="3" spans="1:13" ht="16">
      <c r="A3" s="42"/>
      <c r="B3" s="42"/>
      <c r="C3" s="83" t="s">
        <v>36</v>
      </c>
      <c r="D3" s="81"/>
      <c r="E3" s="81"/>
      <c r="F3" s="81"/>
      <c r="G3" s="8"/>
      <c r="H3" s="81"/>
      <c r="I3" s="81"/>
      <c r="J3" s="81"/>
      <c r="K3" s="81"/>
      <c r="L3" s="81"/>
      <c r="M3" s="81"/>
    </row>
    <row r="4" spans="1:13" ht="16">
      <c r="A4" s="42"/>
      <c r="B4" s="42"/>
      <c r="C4" s="83" t="s">
        <v>37</v>
      </c>
      <c r="D4" s="81"/>
      <c r="E4" s="81"/>
      <c r="F4" s="81"/>
      <c r="G4" s="8"/>
      <c r="I4" s="81"/>
      <c r="J4" s="81"/>
      <c r="K4" s="81"/>
      <c r="L4" s="81"/>
      <c r="M4" s="81"/>
    </row>
    <row r="5" spans="1:13" ht="22">
      <c r="A5" s="42"/>
      <c r="B5" s="42"/>
      <c r="C5" s="83" t="s">
        <v>129</v>
      </c>
      <c r="D5" s="81"/>
      <c r="E5" s="81"/>
      <c r="F5" s="81"/>
      <c r="G5" s="8"/>
      <c r="H5" s="101" t="s">
        <v>164</v>
      </c>
      <c r="I5" s="81"/>
      <c r="J5" s="81"/>
      <c r="K5" s="81"/>
      <c r="L5" s="81"/>
      <c r="M5" s="81"/>
    </row>
    <row r="6" spans="1:13" ht="16">
      <c r="A6" s="42"/>
      <c r="B6" s="42"/>
      <c r="C6" s="83"/>
      <c r="D6" s="81"/>
      <c r="E6" s="81"/>
      <c r="F6" s="81"/>
      <c r="G6" s="8"/>
      <c r="H6" s="81"/>
      <c r="I6" s="81"/>
      <c r="J6" s="81"/>
      <c r="K6" s="81"/>
      <c r="L6" s="81"/>
      <c r="M6" s="81"/>
    </row>
    <row r="7" spans="1:13" ht="23" thickBot="1">
      <c r="A7" s="221" t="s">
        <v>124</v>
      </c>
      <c r="B7" s="159"/>
      <c r="C7" s="98" t="s">
        <v>130</v>
      </c>
      <c r="D7" s="29"/>
      <c r="E7" s="29"/>
      <c r="F7" s="29"/>
      <c r="G7" s="8"/>
      <c r="H7" s="31" t="s">
        <v>107</v>
      </c>
      <c r="J7" s="42"/>
      <c r="K7" s="19" t="s">
        <v>230</v>
      </c>
      <c r="L7" s="8"/>
      <c r="M7" s="81"/>
    </row>
    <row r="8" spans="1:13" ht="17" thickBot="1">
      <c r="A8" s="221"/>
      <c r="B8" s="159"/>
      <c r="C8" s="29"/>
      <c r="D8" s="97" t="s">
        <v>96</v>
      </c>
      <c r="E8" s="97" t="s">
        <v>132</v>
      </c>
      <c r="F8" s="29"/>
      <c r="G8" s="8"/>
      <c r="H8" s="18" t="s">
        <v>92</v>
      </c>
      <c r="I8" s="84">
        <v>10</v>
      </c>
      <c r="J8" s="8" t="s">
        <v>73</v>
      </c>
      <c r="K8" s="58" t="s">
        <v>217</v>
      </c>
      <c r="L8" s="147">
        <v>250</v>
      </c>
      <c r="M8" s="81"/>
    </row>
    <row r="9" spans="1:13" ht="17" thickBot="1">
      <c r="A9" s="221"/>
      <c r="B9" s="159"/>
      <c r="C9" s="95" t="s">
        <v>119</v>
      </c>
      <c r="D9" s="94">
        <f>I23+I27+I28+I29</f>
        <v>15392.5</v>
      </c>
      <c r="E9" s="94">
        <f>J23+J27+J28+J29</f>
        <v>18035</v>
      </c>
      <c r="F9" s="30" t="s">
        <v>22</v>
      </c>
      <c r="G9" s="8"/>
      <c r="H9" s="18" t="s">
        <v>93</v>
      </c>
      <c r="I9" s="84">
        <v>15</v>
      </c>
      <c r="J9" s="8" t="s">
        <v>73</v>
      </c>
      <c r="K9" s="200" t="s">
        <v>125</v>
      </c>
      <c r="L9" s="149">
        <v>250</v>
      </c>
      <c r="M9" s="81"/>
    </row>
    <row r="10" spans="1:13" ht="15.75" customHeight="1" thickBot="1">
      <c r="A10" s="221"/>
      <c r="B10" s="159"/>
      <c r="C10" s="29"/>
      <c r="D10" s="29"/>
      <c r="E10" s="29"/>
      <c r="F10" s="30"/>
      <c r="G10" s="8"/>
      <c r="H10" s="18" t="s">
        <v>172</v>
      </c>
      <c r="I10" s="85">
        <v>40</v>
      </c>
      <c r="J10" s="8" t="s">
        <v>22</v>
      </c>
      <c r="K10" s="58" t="s">
        <v>216</v>
      </c>
      <c r="L10" s="150">
        <v>250</v>
      </c>
      <c r="M10" s="81"/>
    </row>
    <row r="11" spans="1:13" ht="15.75" customHeight="1" thickBot="1">
      <c r="A11" s="221"/>
      <c r="B11" s="159"/>
      <c r="C11" s="93" t="s">
        <v>117</v>
      </c>
      <c r="D11" s="94">
        <f>IF(I8&gt;0, I22+I26*I12+I10*I19, 0)</f>
        <v>651.70000000000005</v>
      </c>
      <c r="E11" s="94">
        <f>IF(I8&gt;0, J22+J26*I12+J19*I10, 0)</f>
        <v>793.4</v>
      </c>
      <c r="F11" s="30" t="s">
        <v>22</v>
      </c>
      <c r="G11" s="8"/>
      <c r="H11" s="27" t="s">
        <v>173</v>
      </c>
      <c r="I11" s="85">
        <v>30</v>
      </c>
      <c r="J11" s="8" t="s">
        <v>22</v>
      </c>
      <c r="K11" s="42"/>
      <c r="L11" s="42"/>
      <c r="M11" s="81"/>
    </row>
    <row r="12" spans="1:13" ht="15" customHeight="1" thickBot="1">
      <c r="A12" s="221"/>
      <c r="B12" s="159"/>
      <c r="C12" s="12" t="s">
        <v>120</v>
      </c>
      <c r="D12" s="88">
        <f>IF(I8&gt;0, I22, 0)</f>
        <v>345</v>
      </c>
      <c r="E12" s="88">
        <f>IF(I8&gt;0, J22, 0)</f>
        <v>180</v>
      </c>
      <c r="F12" s="30" t="s">
        <v>22</v>
      </c>
      <c r="G12" s="8"/>
      <c r="H12" s="27" t="s">
        <v>5</v>
      </c>
      <c r="I12" s="85">
        <v>66.7</v>
      </c>
      <c r="J12" s="8" t="s">
        <v>22</v>
      </c>
      <c r="K12" s="42"/>
      <c r="L12" s="42"/>
      <c r="M12" s="81"/>
    </row>
    <row r="13" spans="1:13" ht="15.75" customHeight="1">
      <c r="A13" s="221"/>
      <c r="B13" s="159"/>
      <c r="C13" s="12" t="s">
        <v>7</v>
      </c>
      <c r="D13" s="88">
        <f>D11-D12</f>
        <v>306.70000000000005</v>
      </c>
      <c r="E13" s="88">
        <f>E11-E12</f>
        <v>613.4</v>
      </c>
      <c r="F13" s="30" t="s">
        <v>22</v>
      </c>
      <c r="G13" s="8"/>
      <c r="H13" s="18" t="s">
        <v>1</v>
      </c>
      <c r="I13" s="60">
        <f>I8+I9</f>
        <v>25</v>
      </c>
      <c r="J13" s="8" t="s">
        <v>73</v>
      </c>
      <c r="K13" s="42"/>
      <c r="L13" s="42"/>
      <c r="M13" s="81"/>
    </row>
    <row r="14" spans="1:13" ht="15.75" customHeight="1">
      <c r="A14" s="221"/>
      <c r="B14" s="159"/>
      <c r="C14" s="93" t="s">
        <v>118</v>
      </c>
      <c r="D14" s="94">
        <f>IF(I9&gt;0, I22+I26*I12+I11*I19, 0)</f>
        <v>591.70000000000005</v>
      </c>
      <c r="E14" s="94">
        <f>IF(I9&gt;0, J22+J26*I12+J19*I11, 0)</f>
        <v>673.4</v>
      </c>
      <c r="F14" s="30" t="s">
        <v>22</v>
      </c>
      <c r="G14" s="8"/>
      <c r="I14" s="42"/>
      <c r="K14" s="42"/>
      <c r="L14" s="42"/>
      <c r="M14" s="81"/>
    </row>
    <row r="15" spans="1:13" ht="15.75" customHeight="1" thickBot="1">
      <c r="A15" s="221"/>
      <c r="B15" s="159"/>
      <c r="C15" s="12" t="s">
        <v>120</v>
      </c>
      <c r="D15" s="88">
        <f>IF(I9&gt;0, I22, 0)</f>
        <v>345</v>
      </c>
      <c r="E15" s="88">
        <f>IF(I9&gt;0, J22, 0)</f>
        <v>180</v>
      </c>
      <c r="F15" s="30" t="s">
        <v>22</v>
      </c>
      <c r="G15" s="8"/>
      <c r="H15" s="31" t="s">
        <v>105</v>
      </c>
      <c r="I15" s="62" t="s">
        <v>96</v>
      </c>
      <c r="J15" s="62" t="s">
        <v>132</v>
      </c>
      <c r="K15" s="42"/>
      <c r="L15" s="42"/>
      <c r="M15" s="81"/>
    </row>
    <row r="16" spans="1:13" ht="15.75" customHeight="1" thickBot="1">
      <c r="A16" s="221"/>
      <c r="B16" s="159"/>
      <c r="C16" s="12" t="s">
        <v>7</v>
      </c>
      <c r="D16" s="88">
        <f>D14-D15</f>
        <v>246.70000000000005</v>
      </c>
      <c r="E16" s="88">
        <f>E14-E15</f>
        <v>493.4</v>
      </c>
      <c r="F16" s="30" t="s">
        <v>22</v>
      </c>
      <c r="G16" s="8"/>
      <c r="H16" s="27" t="s">
        <v>242</v>
      </c>
      <c r="I16" s="87">
        <v>0.33333333333333331</v>
      </c>
      <c r="J16" s="87">
        <v>0.33333333333333331</v>
      </c>
      <c r="K16" s="42" t="s">
        <v>83</v>
      </c>
      <c r="L16" s="42"/>
      <c r="M16" s="81"/>
    </row>
    <row r="17" spans="1:13" ht="15.75" customHeight="1" thickBot="1">
      <c r="A17" s="221"/>
      <c r="B17" s="159"/>
      <c r="C17" s="29"/>
      <c r="D17" s="29"/>
      <c r="E17" s="29"/>
      <c r="F17" s="29"/>
      <c r="G17" s="8"/>
      <c r="H17" s="18" t="s">
        <v>243</v>
      </c>
      <c r="I17" s="87">
        <v>0.5</v>
      </c>
      <c r="J17" s="87">
        <v>0.75</v>
      </c>
      <c r="K17" s="42" t="s">
        <v>83</v>
      </c>
      <c r="L17" s="42"/>
      <c r="M17" s="81"/>
    </row>
    <row r="18" spans="1:13" ht="17" thickBot="1">
      <c r="A18" s="221"/>
      <c r="B18" s="111"/>
      <c r="C18" s="42"/>
      <c r="D18" s="42"/>
      <c r="E18" s="75"/>
      <c r="F18" s="42"/>
      <c r="G18" s="8"/>
      <c r="H18" s="18" t="s">
        <v>244</v>
      </c>
      <c r="I18" s="86">
        <v>2</v>
      </c>
      <c r="J18" s="86">
        <v>2</v>
      </c>
      <c r="K18" s="42" t="s">
        <v>47</v>
      </c>
      <c r="L18" s="42"/>
      <c r="M18" s="81"/>
    </row>
    <row r="19" spans="1:13" ht="22">
      <c r="A19" s="221"/>
      <c r="B19" s="159"/>
      <c r="C19" s="132" t="s">
        <v>131</v>
      </c>
      <c r="D19" s="29"/>
      <c r="E19" s="29"/>
      <c r="F19" s="29"/>
      <c r="G19" s="8"/>
      <c r="H19" s="18" t="s">
        <v>104</v>
      </c>
      <c r="I19" s="50">
        <f>MOD(I17-I16, 1)*24+I18</f>
        <v>6</v>
      </c>
      <c r="J19" s="50">
        <f>MOD(J17-J16, 1)*24+J18</f>
        <v>12</v>
      </c>
      <c r="K19" s="42" t="s">
        <v>47</v>
      </c>
      <c r="L19" s="42"/>
      <c r="M19" s="81"/>
    </row>
    <row r="20" spans="1:13" ht="16">
      <c r="A20" s="221"/>
      <c r="B20" s="159"/>
      <c r="C20" s="29"/>
      <c r="D20" s="97" t="s">
        <v>96</v>
      </c>
      <c r="E20" s="97" t="s">
        <v>132</v>
      </c>
      <c r="F20" s="29"/>
      <c r="G20" s="8"/>
      <c r="I20" s="8"/>
      <c r="J20" s="8"/>
      <c r="K20" s="42"/>
      <c r="L20" s="42"/>
      <c r="M20" s="81"/>
    </row>
    <row r="21" spans="1:13" ht="17" thickBot="1">
      <c r="A21" s="221"/>
      <c r="B21" s="159"/>
      <c r="C21" s="96" t="s">
        <v>78</v>
      </c>
      <c r="D21" s="94">
        <f>I32*I13</f>
        <v>31000</v>
      </c>
      <c r="E21" s="94">
        <f>J32*I13</f>
        <v>38825</v>
      </c>
      <c r="F21" s="30" t="s">
        <v>49</v>
      </c>
      <c r="G21" s="8"/>
      <c r="H21" s="31" t="s">
        <v>106</v>
      </c>
      <c r="I21" s="62" t="s">
        <v>96</v>
      </c>
      <c r="J21" s="62" t="s">
        <v>132</v>
      </c>
      <c r="K21" s="42"/>
      <c r="L21" s="42"/>
      <c r="M21" s="81"/>
    </row>
    <row r="22" spans="1:13" ht="17" thickBot="1">
      <c r="A22" s="221"/>
      <c r="B22" s="159"/>
      <c r="C22" s="29"/>
      <c r="D22" s="29"/>
      <c r="E22" s="29"/>
      <c r="F22" s="29"/>
      <c r="G22" s="8"/>
      <c r="H22" s="18" t="s">
        <v>108</v>
      </c>
      <c r="I22" s="86">
        <v>345</v>
      </c>
      <c r="J22" s="86">
        <v>180</v>
      </c>
      <c r="K22" s="42" t="s">
        <v>22</v>
      </c>
      <c r="L22" s="42"/>
      <c r="M22" s="81"/>
    </row>
    <row r="23" spans="1:13" ht="16">
      <c r="A23" s="42"/>
      <c r="B23" s="42"/>
      <c r="C23" s="42"/>
      <c r="D23" s="42"/>
      <c r="E23" s="42"/>
      <c r="F23" s="42"/>
      <c r="G23" s="8"/>
      <c r="H23" s="18" t="s">
        <v>109</v>
      </c>
      <c r="I23" s="50">
        <f>I22*$I$13</f>
        <v>8625</v>
      </c>
      <c r="J23" s="50">
        <f>J22*$I$13</f>
        <v>4500</v>
      </c>
      <c r="K23" s="42" t="s">
        <v>22</v>
      </c>
      <c r="L23" s="42"/>
      <c r="M23" s="81"/>
    </row>
    <row r="24" spans="1:13" ht="16">
      <c r="A24" s="42"/>
      <c r="B24" s="42"/>
      <c r="C24" s="42"/>
      <c r="D24" s="42"/>
      <c r="E24" s="42"/>
      <c r="F24" s="42"/>
      <c r="G24" s="8"/>
      <c r="H24" s="42"/>
      <c r="I24" s="42"/>
      <c r="J24" s="42"/>
      <c r="K24" s="42"/>
      <c r="L24" s="42"/>
      <c r="M24" s="81"/>
    </row>
    <row r="25" spans="1:13" ht="17" thickBot="1">
      <c r="A25" s="42"/>
      <c r="B25" s="42"/>
      <c r="C25" s="42"/>
      <c r="D25" s="42"/>
      <c r="E25" s="42"/>
      <c r="F25" s="42"/>
      <c r="G25" s="42"/>
      <c r="H25" s="31" t="s">
        <v>103</v>
      </c>
      <c r="I25" s="62" t="s">
        <v>96</v>
      </c>
      <c r="J25" s="62" t="s">
        <v>132</v>
      </c>
      <c r="K25" s="42"/>
      <c r="L25" s="42"/>
      <c r="M25" s="81"/>
    </row>
    <row r="26" spans="1:13" ht="17" thickBot="1">
      <c r="A26" s="42"/>
      <c r="B26" s="42"/>
      <c r="C26" s="42"/>
      <c r="D26" s="42"/>
      <c r="E26" s="42"/>
      <c r="F26" s="42"/>
      <c r="G26" s="42"/>
      <c r="H26" s="18" t="s">
        <v>111</v>
      </c>
      <c r="I26" s="84">
        <v>1</v>
      </c>
      <c r="J26" s="84">
        <v>2</v>
      </c>
      <c r="K26" s="42" t="s">
        <v>75</v>
      </c>
      <c r="L26" s="42"/>
      <c r="M26" s="81"/>
    </row>
    <row r="27" spans="1:13" ht="16">
      <c r="A27" s="42"/>
      <c r="B27" s="42"/>
      <c r="C27" s="42"/>
      <c r="D27" s="42"/>
      <c r="E27" s="42"/>
      <c r="F27" s="42"/>
      <c r="G27" s="8"/>
      <c r="H27" s="25" t="s">
        <v>110</v>
      </c>
      <c r="I27" s="50">
        <f>I26*I12*I13</f>
        <v>1667.5</v>
      </c>
      <c r="J27" s="50">
        <f>J26*I13*I12</f>
        <v>3335</v>
      </c>
      <c r="K27" s="42" t="s">
        <v>22</v>
      </c>
      <c r="L27" s="42"/>
      <c r="M27" s="81"/>
    </row>
    <row r="28" spans="1:13" ht="16">
      <c r="A28" s="42"/>
      <c r="B28" s="42"/>
      <c r="C28" s="42"/>
      <c r="D28" s="42"/>
      <c r="E28" s="42"/>
      <c r="F28" s="42"/>
      <c r="G28" s="8"/>
      <c r="H28" s="25" t="s">
        <v>174</v>
      </c>
      <c r="I28" s="50">
        <f>I8*I10*I19</f>
        <v>2400</v>
      </c>
      <c r="J28" s="50">
        <f>J19*I10*I8</f>
        <v>4800</v>
      </c>
      <c r="K28" s="42" t="s">
        <v>22</v>
      </c>
      <c r="L28" s="42"/>
      <c r="M28" s="81"/>
    </row>
    <row r="29" spans="1:13" ht="16">
      <c r="A29" s="42"/>
      <c r="B29" s="42"/>
      <c r="C29" s="42"/>
      <c r="D29" s="42"/>
      <c r="E29" s="42"/>
      <c r="F29" s="42"/>
      <c r="G29" s="8"/>
      <c r="H29" s="25" t="s">
        <v>175</v>
      </c>
      <c r="I29" s="50">
        <f>I19*I11*I9</f>
        <v>2700</v>
      </c>
      <c r="J29" s="50">
        <f>J19*I11*I9</f>
        <v>5400</v>
      </c>
      <c r="K29" s="42" t="s">
        <v>22</v>
      </c>
      <c r="L29" s="42"/>
      <c r="M29" s="81"/>
    </row>
    <row r="30" spans="1:13" ht="16">
      <c r="A30" s="42"/>
      <c r="B30" s="42"/>
      <c r="C30" s="42"/>
      <c r="D30" s="42"/>
      <c r="E30" s="42"/>
      <c r="F30" s="42"/>
      <c r="G30" s="8"/>
      <c r="H30" s="42"/>
      <c r="I30" s="42"/>
      <c r="J30" s="42"/>
      <c r="K30" s="42"/>
      <c r="L30" s="42"/>
      <c r="M30" s="81"/>
    </row>
    <row r="31" spans="1:13" ht="17" thickBot="1">
      <c r="A31" s="42"/>
      <c r="B31" s="42"/>
      <c r="C31" s="42"/>
      <c r="D31" s="42"/>
      <c r="E31" s="42"/>
      <c r="F31" s="42"/>
      <c r="G31" s="8"/>
      <c r="H31" s="31" t="s">
        <v>41</v>
      </c>
      <c r="I31" s="92" t="s">
        <v>96</v>
      </c>
      <c r="J31" s="92" t="s">
        <v>132</v>
      </c>
      <c r="L31" s="42"/>
      <c r="M31" s="81"/>
    </row>
    <row r="32" spans="1:13" ht="17" thickBot="1">
      <c r="A32" s="42"/>
      <c r="B32" s="42"/>
      <c r="C32" s="42"/>
      <c r="D32" s="42"/>
      <c r="E32" s="42"/>
      <c r="F32" s="42"/>
      <c r="G32" s="8"/>
      <c r="H32" s="25" t="s">
        <v>121</v>
      </c>
      <c r="I32" s="102">
        <v>1240</v>
      </c>
      <c r="J32" s="102">
        <v>1553</v>
      </c>
      <c r="K32" s="33" t="s">
        <v>72</v>
      </c>
      <c r="L32" s="42"/>
      <c r="M32" s="81"/>
    </row>
    <row r="33" spans="1:13" ht="16">
      <c r="A33" s="42"/>
      <c r="B33" s="42"/>
      <c r="C33" s="42"/>
      <c r="D33" s="42"/>
      <c r="E33" s="42"/>
      <c r="F33" s="42"/>
      <c r="G33" s="42"/>
      <c r="H33" s="42"/>
      <c r="I33" s="42"/>
      <c r="J33" s="42"/>
      <c r="K33" s="42"/>
      <c r="L33" s="42"/>
      <c r="M33" s="81"/>
    </row>
    <row r="34" spans="1:13" ht="16" customHeight="1">
      <c r="A34" s="42"/>
      <c r="B34" s="42"/>
      <c r="C34" s="42"/>
      <c r="D34" s="42"/>
      <c r="E34" s="42"/>
      <c r="F34" s="42"/>
      <c r="G34" s="42"/>
      <c r="H34" s="42"/>
      <c r="I34" s="42"/>
      <c r="J34" s="42"/>
      <c r="K34" s="42"/>
      <c r="L34" s="42"/>
      <c r="M34" s="81"/>
    </row>
    <row r="35" spans="1:13" ht="17" customHeight="1">
      <c r="A35" s="42"/>
      <c r="B35" s="42"/>
      <c r="C35" s="42"/>
      <c r="D35" s="42"/>
      <c r="E35" s="42"/>
      <c r="F35" s="42"/>
      <c r="G35" s="42"/>
      <c r="H35" s="42"/>
      <c r="I35" s="42"/>
      <c r="J35" s="42"/>
      <c r="K35" s="42"/>
      <c r="L35" s="42"/>
      <c r="M35" s="81"/>
    </row>
    <row r="36" spans="1:13" ht="16">
      <c r="A36" s="42"/>
      <c r="B36" s="42"/>
      <c r="C36" s="42"/>
      <c r="D36" s="42"/>
      <c r="E36" s="42"/>
      <c r="F36" s="42"/>
      <c r="G36" s="42"/>
      <c r="H36" s="42"/>
      <c r="I36" s="42"/>
      <c r="J36" s="42"/>
      <c r="K36" s="75"/>
      <c r="L36" s="42"/>
      <c r="M36" s="81"/>
    </row>
    <row r="37" spans="1:13" ht="16">
      <c r="A37" s="42"/>
      <c r="B37" s="42"/>
      <c r="C37" s="42"/>
      <c r="D37" s="42"/>
      <c r="E37" s="42"/>
      <c r="F37" s="42"/>
      <c r="G37" s="42"/>
      <c r="H37" s="42"/>
      <c r="I37" s="42"/>
      <c r="J37" s="42"/>
      <c r="K37" s="75"/>
      <c r="L37" s="42"/>
      <c r="M37" s="81"/>
    </row>
    <row r="38" spans="1:13" ht="15.75" customHeight="1">
      <c r="A38" s="42"/>
      <c r="B38" s="42"/>
      <c r="C38" s="42"/>
      <c r="D38" s="42"/>
      <c r="E38" s="42"/>
      <c r="F38" s="42"/>
      <c r="G38" s="42"/>
      <c r="H38" s="42"/>
      <c r="I38" s="42"/>
      <c r="J38" s="42"/>
      <c r="K38" s="75"/>
      <c r="L38" s="42"/>
      <c r="M38" s="81"/>
    </row>
    <row r="39" spans="1:13" ht="15.75" customHeight="1">
      <c r="L39" s="42"/>
      <c r="M39" s="81"/>
    </row>
    <row r="40" spans="1:13" ht="15.75" customHeight="1"/>
    <row r="41" spans="1:13" ht="15.75" customHeight="1"/>
    <row r="42" spans="1:13" ht="15.75" customHeight="1"/>
    <row r="43" spans="1:13" ht="15.75" customHeight="1"/>
    <row r="44" spans="1:13" ht="15.75" customHeight="1"/>
    <row r="45" spans="1:13" ht="15.75" customHeight="1"/>
    <row r="46" spans="1:13" ht="15.75" customHeight="1"/>
    <row r="47" spans="1:13" ht="15.75" customHeight="1"/>
    <row r="48" spans="1:13" ht="15.75" customHeight="1"/>
    <row r="49" ht="15.75" customHeight="1"/>
    <row r="50" ht="15.75" customHeight="1"/>
    <row r="51" ht="15.75" customHeight="1"/>
    <row r="52" ht="15.75" customHeight="1"/>
    <row r="53" ht="15.75" customHeight="1"/>
    <row r="54" ht="15.75" customHeight="1"/>
    <row r="72" ht="16"/>
    <row r="73" ht="16"/>
    <row r="74" ht="16"/>
    <row r="75" ht="16"/>
    <row r="76" ht="16"/>
    <row r="77" ht="16"/>
    <row r="78" ht="31.5" customHeight="1"/>
    <row r="79" ht="17"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spans="1:7" ht="15.75" customHeight="1"/>
    <row r="98" spans="1:7" ht="15.75" customHeight="1"/>
    <row r="99" spans="1:7" ht="15.75" customHeight="1">
      <c r="D99" s="65"/>
      <c r="E99" s="65"/>
    </row>
    <row r="100" spans="1:7" ht="15.75" customHeight="1">
      <c r="A100" s="5"/>
      <c r="B100" s="5"/>
      <c r="C100" s="1"/>
      <c r="D100" s="66"/>
      <c r="E100" s="67"/>
    </row>
    <row r="101" spans="1:7" ht="15.75" customHeight="1">
      <c r="A101" s="6"/>
      <c r="B101" s="6"/>
      <c r="C101" s="3"/>
      <c r="D101" s="68"/>
      <c r="E101" s="68"/>
    </row>
    <row r="102" spans="1:7" ht="15.75" customHeight="1">
      <c r="A102" s="6"/>
      <c r="B102" s="6"/>
      <c r="C102" s="3"/>
      <c r="D102" s="68"/>
      <c r="E102" s="68"/>
      <c r="G102" s="2"/>
    </row>
    <row r="103" spans="1:7" ht="15.75" customHeight="1">
      <c r="A103" s="5"/>
      <c r="B103" s="5"/>
      <c r="C103" s="1"/>
      <c r="D103" s="67"/>
      <c r="E103" s="67"/>
      <c r="G103" s="4"/>
    </row>
    <row r="104" spans="1:7" ht="15.75" customHeight="1">
      <c r="A104" s="1"/>
      <c r="B104" s="1"/>
      <c r="C104" s="3"/>
      <c r="D104" s="68"/>
      <c r="E104" s="68"/>
    </row>
    <row r="105" spans="1:7" ht="15.75" customHeight="1">
      <c r="C105" s="3"/>
      <c r="D105" s="68"/>
      <c r="E105" s="68"/>
      <c r="G105" s="2"/>
    </row>
    <row r="106" spans="1:7" ht="15.75" customHeight="1"/>
    <row r="107" spans="1:7" ht="15.75" customHeight="1"/>
    <row r="108" spans="1:7" ht="15.75" customHeight="1"/>
    <row r="109" spans="1:7" ht="15.75" customHeight="1"/>
    <row r="110" spans="1:7" ht="15.75" customHeight="1"/>
    <row r="111" spans="1:7" ht="15.75" customHeight="1"/>
    <row r="112" spans="1:7"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sheetData>
  <sheetProtection sheet="1" objects="1" scenarios="1"/>
  <mergeCells count="1">
    <mergeCell ref="A7:A22"/>
  </mergeCells>
  <pageMargins left="0.7" right="0.7" top="0.75" bottom="0.75" header="0" footer="0"/>
  <pageSetup orientation="landscape"/>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48"/>
  <sheetViews>
    <sheetView topLeftCell="A39" zoomScale="120" zoomScaleNormal="120" workbookViewId="0">
      <selection activeCell="K12" sqref="K12"/>
    </sheetView>
  </sheetViews>
  <sheetFormatPr baseColWidth="10" defaultColWidth="11.1640625" defaultRowHeight="15" customHeight="1"/>
  <cols>
    <col min="1" max="1" width="12.5" style="108" customWidth="1"/>
    <col min="2" max="2" width="2.5" style="108" customWidth="1"/>
    <col min="3" max="3" width="24.33203125" style="53" customWidth="1"/>
    <col min="4" max="4" width="11.6640625" customWidth="1"/>
    <col min="5" max="5" width="12.1640625" customWidth="1"/>
    <col min="6" max="6" width="15.1640625" customWidth="1"/>
    <col min="7" max="7" width="15.33203125" customWidth="1"/>
    <col min="8" max="8" width="12.5" customWidth="1"/>
    <col min="9" max="9" width="14" customWidth="1"/>
    <col min="10" max="10" width="9.6640625" customWidth="1"/>
    <col min="11" max="11" width="17.83203125" customWidth="1"/>
    <col min="12" max="12" width="9.83203125" customWidth="1"/>
    <col min="13" max="16" width="8.5" customWidth="1"/>
    <col min="17" max="17" width="10.33203125" customWidth="1"/>
    <col min="18" max="18" width="13.33203125" customWidth="1"/>
    <col min="19" max="28" width="8.5" customWidth="1"/>
  </cols>
  <sheetData>
    <row r="1" spans="1:18" ht="50" customHeight="1">
      <c r="A1" s="189" t="s">
        <v>237</v>
      </c>
      <c r="C1" s="122" t="s">
        <v>38</v>
      </c>
      <c r="D1" s="8"/>
      <c r="E1" s="8"/>
      <c r="F1" s="8"/>
      <c r="G1" s="8"/>
      <c r="H1" s="8"/>
      <c r="I1" s="8"/>
      <c r="J1" s="8"/>
      <c r="K1" s="8"/>
      <c r="L1" s="8"/>
      <c r="M1" s="8"/>
      <c r="N1" s="8"/>
      <c r="O1" s="8"/>
      <c r="P1" s="8"/>
      <c r="Q1" s="8"/>
      <c r="R1" s="8"/>
    </row>
    <row r="2" spans="1:18" ht="16">
      <c r="D2" s="8"/>
      <c r="E2" s="8"/>
      <c r="F2" s="8"/>
      <c r="G2" s="8"/>
      <c r="H2" s="8"/>
      <c r="I2" s="8"/>
      <c r="J2" s="8"/>
      <c r="K2" s="8"/>
      <c r="L2" s="8"/>
      <c r="M2" s="8"/>
      <c r="N2" s="8"/>
      <c r="O2" s="8"/>
      <c r="P2" s="8"/>
      <c r="Q2" s="8"/>
      <c r="R2" s="8"/>
    </row>
    <row r="3" spans="1:18" ht="16">
      <c r="C3" s="19" t="s">
        <v>40</v>
      </c>
      <c r="D3" s="8"/>
      <c r="E3" s="8"/>
      <c r="F3" s="8"/>
      <c r="G3" s="8"/>
      <c r="H3" s="8"/>
      <c r="I3" s="8"/>
      <c r="J3" s="8"/>
      <c r="K3" s="8"/>
      <c r="L3" s="8"/>
      <c r="M3" s="8"/>
      <c r="N3" s="8"/>
      <c r="O3" s="8"/>
      <c r="P3" s="8"/>
      <c r="Q3" s="8"/>
      <c r="R3" s="8"/>
    </row>
    <row r="4" spans="1:18" ht="16">
      <c r="C4" s="80" t="s">
        <v>99</v>
      </c>
      <c r="D4" s="8"/>
      <c r="E4" s="8"/>
      <c r="F4" s="8"/>
      <c r="G4" s="8"/>
      <c r="H4" s="8"/>
      <c r="I4" s="8"/>
      <c r="J4" s="8"/>
      <c r="K4" s="8"/>
      <c r="L4" s="8"/>
      <c r="M4" s="8"/>
      <c r="N4" s="8"/>
      <c r="O4" s="8"/>
      <c r="P4" s="8"/>
      <c r="Q4" s="8"/>
      <c r="R4" s="8"/>
    </row>
    <row r="5" spans="1:18" ht="16">
      <c r="C5" s="19" t="s">
        <v>238</v>
      </c>
      <c r="D5" s="8"/>
      <c r="E5" s="8"/>
      <c r="F5" s="8"/>
      <c r="G5" s="8"/>
      <c r="H5" s="8"/>
      <c r="I5" s="8"/>
      <c r="J5" s="8"/>
      <c r="K5" s="8"/>
      <c r="L5" s="8"/>
      <c r="M5" s="8"/>
      <c r="N5" s="8"/>
      <c r="O5" s="8"/>
      <c r="P5" s="8"/>
      <c r="Q5" s="8"/>
      <c r="R5" s="8"/>
    </row>
    <row r="6" spans="1:18" ht="16">
      <c r="C6" s="201" t="s">
        <v>239</v>
      </c>
      <c r="D6" s="8"/>
      <c r="E6" s="8"/>
      <c r="F6" s="8"/>
      <c r="G6" s="8"/>
      <c r="H6" s="8"/>
      <c r="I6" s="8"/>
      <c r="J6" s="8"/>
      <c r="K6" s="8"/>
      <c r="L6" s="8"/>
      <c r="M6" s="8"/>
      <c r="N6" s="8"/>
      <c r="O6" s="8"/>
      <c r="P6" s="8"/>
      <c r="Q6" s="8"/>
      <c r="R6" s="8"/>
    </row>
    <row r="7" spans="1:18" ht="16">
      <c r="C7" s="19" t="s">
        <v>223</v>
      </c>
      <c r="D7" s="8"/>
      <c r="E7" s="8"/>
      <c r="F7" s="8"/>
      <c r="G7" s="8"/>
      <c r="H7" s="8"/>
      <c r="I7" s="8"/>
      <c r="J7" s="8"/>
      <c r="K7" s="8"/>
      <c r="L7" s="8"/>
      <c r="M7" s="8"/>
      <c r="N7" s="8"/>
      <c r="O7" s="8"/>
      <c r="P7" s="8"/>
      <c r="Q7" s="8"/>
      <c r="R7" s="8"/>
    </row>
    <row r="8" spans="1:18" ht="16">
      <c r="C8" s="19"/>
      <c r="D8" s="8"/>
      <c r="E8" s="8"/>
      <c r="F8" s="8"/>
      <c r="G8" s="8"/>
      <c r="H8" s="8"/>
      <c r="I8" s="8"/>
      <c r="J8" s="8"/>
      <c r="K8" s="8"/>
      <c r="L8" s="8"/>
      <c r="M8" s="8"/>
      <c r="N8" s="8"/>
      <c r="O8" s="8"/>
      <c r="P8" s="8"/>
      <c r="Q8" s="8"/>
      <c r="R8" s="8"/>
    </row>
    <row r="9" spans="1:18" ht="22">
      <c r="A9" s="217" t="s">
        <v>124</v>
      </c>
      <c r="B9" s="155"/>
      <c r="C9" s="98" t="s">
        <v>126</v>
      </c>
      <c r="D9" s="51"/>
      <c r="E9" s="51"/>
      <c r="F9" s="51"/>
      <c r="G9" s="29"/>
      <c r="H9" s="29"/>
      <c r="I9" s="8"/>
      <c r="J9" s="23"/>
      <c r="K9" s="8"/>
      <c r="L9" s="8"/>
      <c r="M9" s="8"/>
      <c r="N9" s="8"/>
      <c r="O9" s="8"/>
      <c r="P9" s="8"/>
      <c r="Q9" s="8"/>
      <c r="R9" s="8"/>
    </row>
    <row r="10" spans="1:18" ht="30" customHeight="1">
      <c r="A10" s="217"/>
      <c r="B10" s="155"/>
      <c r="C10" s="29"/>
      <c r="D10" s="173" t="s">
        <v>97</v>
      </c>
      <c r="E10" s="173" t="s">
        <v>98</v>
      </c>
      <c r="F10" s="174" t="s">
        <v>179</v>
      </c>
      <c r="G10" s="174" t="s">
        <v>180</v>
      </c>
      <c r="H10" s="51"/>
      <c r="I10" s="8"/>
      <c r="J10" s="23"/>
      <c r="K10" s="8"/>
      <c r="L10" s="8"/>
      <c r="M10" s="8"/>
      <c r="N10" s="8"/>
      <c r="O10" s="8"/>
      <c r="P10" s="8"/>
      <c r="Q10" s="8"/>
      <c r="R10" s="8"/>
    </row>
    <row r="11" spans="1:18" ht="15.75" customHeight="1">
      <c r="A11" s="217"/>
      <c r="B11" s="155"/>
      <c r="C11" s="15" t="s">
        <v>77</v>
      </c>
      <c r="D11" s="70">
        <f>H35*D35</f>
        <v>0.12</v>
      </c>
      <c r="E11" s="70">
        <f>H46</f>
        <v>264</v>
      </c>
      <c r="F11" s="70">
        <f>H36*D35</f>
        <v>11.200000000000001</v>
      </c>
      <c r="G11" s="70">
        <f>((H36*D35)*D45*1.1)/D41</f>
        <v>2.4640000000000004</v>
      </c>
      <c r="H11" s="52" t="s">
        <v>72</v>
      </c>
      <c r="I11" s="8"/>
      <c r="J11" s="23"/>
      <c r="K11" s="8"/>
      <c r="L11" s="8"/>
      <c r="M11" s="8"/>
      <c r="N11" s="8"/>
      <c r="O11" s="8"/>
      <c r="P11" s="8"/>
      <c r="Q11" s="8"/>
      <c r="R11" s="8"/>
    </row>
    <row r="12" spans="1:18" ht="15.75" customHeight="1">
      <c r="A12" s="217"/>
      <c r="B12" s="155"/>
      <c r="C12" s="15" t="s">
        <v>78</v>
      </c>
      <c r="D12" s="70">
        <f>D41*D11</f>
        <v>3</v>
      </c>
      <c r="E12" s="70">
        <f>D41*E11</f>
        <v>6600</v>
      </c>
      <c r="F12" s="70">
        <f>D41*F11</f>
        <v>280</v>
      </c>
      <c r="G12" s="70">
        <f>(H36*D35)*D45*1.1</f>
        <v>61.600000000000016</v>
      </c>
      <c r="H12" s="52" t="s">
        <v>49</v>
      </c>
      <c r="I12" s="8"/>
      <c r="J12" s="23"/>
      <c r="K12" s="8"/>
      <c r="L12" s="8"/>
      <c r="M12" s="8"/>
      <c r="N12" s="8"/>
      <c r="O12" s="8"/>
      <c r="P12" s="8"/>
      <c r="Q12" s="8"/>
      <c r="R12" s="8"/>
    </row>
    <row r="13" spans="1:18" ht="15.75" customHeight="1">
      <c r="A13" s="217"/>
      <c r="B13" s="155"/>
      <c r="C13" s="29"/>
      <c r="D13" s="29"/>
      <c r="E13" s="29"/>
      <c r="F13" s="29"/>
      <c r="G13" s="29"/>
      <c r="H13" s="51"/>
      <c r="I13" s="8"/>
      <c r="J13" s="23"/>
      <c r="K13" s="8"/>
      <c r="L13" s="8"/>
      <c r="M13" s="8"/>
      <c r="N13" s="8"/>
      <c r="O13" s="8"/>
      <c r="P13" s="8"/>
      <c r="Q13" s="8"/>
      <c r="R13" s="8"/>
    </row>
    <row r="14" spans="1:18" ht="15.75" customHeight="1">
      <c r="A14" s="217"/>
      <c r="B14" s="114"/>
      <c r="C14" s="8"/>
      <c r="D14" s="8"/>
      <c r="E14" s="8"/>
      <c r="F14" s="63"/>
      <c r="G14" s="63"/>
      <c r="H14" s="8"/>
      <c r="I14" s="8"/>
      <c r="J14" s="23"/>
      <c r="K14" s="8"/>
      <c r="L14" s="8"/>
      <c r="M14" s="8"/>
      <c r="N14" s="8"/>
      <c r="O14" s="8"/>
      <c r="P14" s="8"/>
      <c r="Q14" s="8"/>
      <c r="R14" s="8"/>
    </row>
    <row r="15" spans="1:18" ht="22">
      <c r="A15" s="217"/>
      <c r="B15" s="155"/>
      <c r="C15" s="98" t="s">
        <v>127</v>
      </c>
      <c r="D15" s="51"/>
      <c r="E15" s="51"/>
      <c r="F15" s="51"/>
      <c r="G15" s="29"/>
      <c r="H15" s="29"/>
      <c r="I15" s="8"/>
      <c r="J15" s="23"/>
      <c r="K15" s="8"/>
      <c r="L15" s="8"/>
      <c r="M15" s="8"/>
      <c r="N15" s="8"/>
      <c r="O15" s="8"/>
      <c r="P15" s="8"/>
      <c r="Q15" s="8"/>
      <c r="R15" s="8"/>
    </row>
    <row r="16" spans="1:18" ht="32" customHeight="1">
      <c r="A16" s="217"/>
      <c r="B16" s="155"/>
      <c r="C16" s="29"/>
      <c r="D16" s="173" t="s">
        <v>97</v>
      </c>
      <c r="E16" s="173" t="s">
        <v>98</v>
      </c>
      <c r="F16" s="174" t="s">
        <v>240</v>
      </c>
      <c r="G16" s="174" t="s">
        <v>180</v>
      </c>
      <c r="H16" s="51"/>
      <c r="I16" s="8"/>
      <c r="J16" s="8"/>
      <c r="K16" s="8"/>
      <c r="L16" s="8"/>
      <c r="M16" s="8"/>
      <c r="N16" s="8"/>
      <c r="O16" s="8"/>
      <c r="P16" s="8"/>
      <c r="Q16" s="8"/>
      <c r="R16" s="8"/>
    </row>
    <row r="17" spans="1:18" ht="16.5" customHeight="1">
      <c r="A17" s="217"/>
      <c r="B17" s="155"/>
      <c r="C17" s="26" t="s">
        <v>119</v>
      </c>
      <c r="D17" s="70">
        <f>D61+D60+D59+D50</f>
        <v>19600</v>
      </c>
      <c r="E17" s="70">
        <f>E61+E60+E59+E50</f>
        <v>14000</v>
      </c>
      <c r="F17" s="70">
        <f>F61+F60+F59+F50</f>
        <v>16448.486055776892</v>
      </c>
      <c r="G17" s="70">
        <f>F61+F60+F59+G50</f>
        <v>16293.666932270917</v>
      </c>
      <c r="H17" s="52" t="s">
        <v>22</v>
      </c>
      <c r="I17" s="8"/>
      <c r="J17" s="8"/>
      <c r="K17" s="8"/>
      <c r="L17" s="8"/>
      <c r="M17" s="8"/>
      <c r="N17" s="8"/>
      <c r="O17" s="8"/>
      <c r="P17" s="8"/>
      <c r="Q17" s="8"/>
      <c r="R17" s="8"/>
    </row>
    <row r="18" spans="1:18" ht="15.75" customHeight="1">
      <c r="A18" s="217"/>
      <c r="B18" s="155"/>
      <c r="C18" s="29"/>
      <c r="D18" s="29"/>
      <c r="E18" s="29"/>
      <c r="F18" s="29"/>
      <c r="G18" s="29"/>
      <c r="H18" s="51"/>
      <c r="I18" s="8"/>
      <c r="J18" s="8"/>
      <c r="K18" s="8"/>
      <c r="L18" s="8"/>
      <c r="M18" s="8"/>
      <c r="N18" s="8"/>
      <c r="O18" s="8"/>
      <c r="P18" s="8"/>
      <c r="Q18" s="8"/>
      <c r="R18" s="8"/>
    </row>
    <row r="19" spans="1:18" ht="15.75" customHeight="1">
      <c r="A19" s="217"/>
      <c r="B19" s="114"/>
      <c r="C19" s="14"/>
      <c r="D19" s="14"/>
      <c r="E19" s="14"/>
      <c r="F19" s="14"/>
      <c r="G19" s="14"/>
      <c r="H19" s="14"/>
      <c r="I19" s="14"/>
      <c r="J19" s="8"/>
      <c r="K19" s="8"/>
      <c r="L19" s="8"/>
      <c r="M19" s="8"/>
      <c r="N19" s="8"/>
      <c r="O19" s="8"/>
      <c r="P19" s="8"/>
      <c r="Q19" s="8"/>
      <c r="R19" s="8"/>
    </row>
    <row r="20" spans="1:18" ht="22">
      <c r="A20" s="217"/>
      <c r="B20" s="155"/>
      <c r="C20" s="98" t="s">
        <v>128</v>
      </c>
      <c r="D20" s="51"/>
      <c r="E20" s="51"/>
      <c r="F20" s="51"/>
      <c r="G20" s="29"/>
      <c r="H20" s="29"/>
      <c r="I20" s="8"/>
      <c r="J20" s="8"/>
      <c r="K20" s="8"/>
      <c r="L20" s="8"/>
      <c r="M20" s="8"/>
      <c r="N20" s="8"/>
      <c r="O20" s="8"/>
      <c r="P20" s="8"/>
      <c r="Q20" s="8"/>
      <c r="R20" s="8"/>
    </row>
    <row r="21" spans="1:18" ht="31" customHeight="1">
      <c r="A21" s="217"/>
      <c r="B21" s="155"/>
      <c r="C21" s="29"/>
      <c r="D21" s="173" t="s">
        <v>97</v>
      </c>
      <c r="E21" s="173" t="s">
        <v>98</v>
      </c>
      <c r="F21" s="174" t="s">
        <v>240</v>
      </c>
      <c r="G21" s="174" t="s">
        <v>180</v>
      </c>
      <c r="H21" s="29"/>
      <c r="I21" s="8"/>
      <c r="J21" s="8"/>
      <c r="K21" s="8"/>
      <c r="L21" s="8"/>
      <c r="M21" s="8"/>
      <c r="N21" s="8"/>
      <c r="O21" s="8"/>
      <c r="P21" s="8"/>
      <c r="Q21" s="8"/>
      <c r="R21" s="8"/>
    </row>
    <row r="22" spans="1:18" ht="15.75" customHeight="1">
      <c r="B22" s="156"/>
      <c r="C22" s="26" t="s">
        <v>117</v>
      </c>
      <c r="D22" s="70">
        <f>IF(D36&gt;0, D49+D38*D55+D40*D58, 0)</f>
        <v>886</v>
      </c>
      <c r="E22" s="70">
        <f>IF(D36&gt;0, E49+D38*E55+E58*D40, 0)</f>
        <v>623</v>
      </c>
      <c r="F22" s="70">
        <f>IF(D36&gt;0, F55*D38+D40*F58+F49, 0)</f>
        <v>753.93944223107565</v>
      </c>
      <c r="G22" s="70">
        <f>IF(D36&gt;0, G49+D38*F55+D40*F58, 0)</f>
        <v>747.7466772908366</v>
      </c>
      <c r="H22" s="30" t="s">
        <v>22</v>
      </c>
      <c r="I22" s="8"/>
      <c r="J22" s="8"/>
      <c r="K22" s="8"/>
      <c r="L22" s="8"/>
      <c r="M22" s="8"/>
      <c r="N22" s="8"/>
      <c r="O22" s="8"/>
      <c r="P22" s="8"/>
      <c r="Q22" s="8"/>
      <c r="R22" s="8"/>
    </row>
    <row r="23" spans="1:18" ht="15.75" customHeight="1">
      <c r="A23" s="109"/>
      <c r="B23" s="157"/>
      <c r="C23" s="12" t="s">
        <v>120</v>
      </c>
      <c r="D23" s="88">
        <f>IF(D36&gt;0, D49, 0)</f>
        <v>100</v>
      </c>
      <c r="E23" s="88">
        <f>IF(D36&gt;0, E49, 0)</f>
        <v>150</v>
      </c>
      <c r="F23" s="88">
        <f>IF(D36&gt;0, F49, 0)</f>
        <v>7.9394422310756969</v>
      </c>
      <c r="G23" s="88">
        <f>IF(D36&gt;0, G49, 0)</f>
        <v>1.7466772908366535</v>
      </c>
      <c r="H23" s="30" t="s">
        <v>22</v>
      </c>
      <c r="I23" s="8"/>
      <c r="J23" s="8"/>
      <c r="K23" s="8"/>
      <c r="L23" s="8"/>
      <c r="M23" s="8"/>
      <c r="N23" s="8"/>
      <c r="O23" s="8"/>
      <c r="P23" s="8"/>
      <c r="Q23" s="8"/>
      <c r="R23" s="8"/>
    </row>
    <row r="24" spans="1:18" ht="15.75" customHeight="1">
      <c r="A24" s="109"/>
      <c r="B24" s="157"/>
      <c r="C24" s="12" t="s">
        <v>123</v>
      </c>
      <c r="D24" s="88">
        <f>IF(D36&gt;0, D38*D55+D40*D58, 0)</f>
        <v>786</v>
      </c>
      <c r="E24" s="88">
        <f>IF(D36&gt;0, D38*E55+E58*D40, 0)</f>
        <v>473</v>
      </c>
      <c r="F24" s="88">
        <f>IF(D36&gt;0, F55*D38+D40*F58, 0)</f>
        <v>746</v>
      </c>
      <c r="G24" s="88">
        <f>IF(D36&gt;0, D38*F55+D40*F58, 0)</f>
        <v>746</v>
      </c>
      <c r="H24" s="30" t="s">
        <v>22</v>
      </c>
      <c r="I24" s="8"/>
      <c r="J24" s="8"/>
      <c r="K24" s="8"/>
      <c r="L24" s="8"/>
      <c r="M24" s="8"/>
      <c r="N24" s="8"/>
      <c r="O24" s="8"/>
      <c r="P24" s="8"/>
      <c r="Q24" s="8"/>
      <c r="R24" s="8"/>
    </row>
    <row r="25" spans="1:18" ht="15.75" customHeight="1">
      <c r="A25" s="110"/>
      <c r="B25" s="158"/>
      <c r="C25" s="26" t="s">
        <v>118</v>
      </c>
      <c r="D25" s="70">
        <f>IF(D37&gt;0, D49+D39*D55+D40*D58, 0)</f>
        <v>716</v>
      </c>
      <c r="E25" s="70">
        <f>IF(D37&gt;0, E49+D39*E55+E58*D40, 0)</f>
        <v>518</v>
      </c>
      <c r="F25" s="70">
        <f>IF(D37&gt;0, F55*D39+D40*F58+F49, 0)</f>
        <v>593.93944223107565</v>
      </c>
      <c r="G25" s="70">
        <f>IF(D37&gt;0, G49+D39*F55+D40*F58, 0)</f>
        <v>587.74667729083671</v>
      </c>
      <c r="H25" s="30" t="s">
        <v>22</v>
      </c>
      <c r="I25" s="8"/>
      <c r="J25" s="8"/>
      <c r="K25" s="8"/>
      <c r="L25" s="8"/>
      <c r="M25" s="8"/>
      <c r="N25" s="8"/>
      <c r="O25" s="8"/>
      <c r="P25" s="8"/>
      <c r="Q25" s="8"/>
      <c r="R25" s="8"/>
    </row>
    <row r="26" spans="1:18" ht="15.75" customHeight="1">
      <c r="B26" s="156"/>
      <c r="C26" s="12" t="s">
        <v>120</v>
      </c>
      <c r="D26" s="88">
        <f>IF(D37&gt;0, D49, 0)</f>
        <v>100</v>
      </c>
      <c r="E26" s="88">
        <f>IF(D37&gt;0, E49, 0)</f>
        <v>150</v>
      </c>
      <c r="F26" s="88">
        <f>IF(D37&gt;0, F49, 0)</f>
        <v>7.9394422310756969</v>
      </c>
      <c r="G26" s="88">
        <f>IF(D37&gt;0, G49, 0)</f>
        <v>1.7466772908366535</v>
      </c>
      <c r="H26" s="30" t="s">
        <v>22</v>
      </c>
      <c r="I26" s="8"/>
      <c r="J26" s="8"/>
      <c r="K26" s="8"/>
      <c r="L26" s="8"/>
      <c r="M26" s="8"/>
      <c r="N26" s="8"/>
      <c r="O26" s="8"/>
      <c r="P26" s="8"/>
      <c r="Q26" s="8"/>
      <c r="R26" s="8"/>
    </row>
    <row r="27" spans="1:18" ht="15.75" customHeight="1">
      <c r="B27" s="156"/>
      <c r="C27" s="12" t="s">
        <v>123</v>
      </c>
      <c r="D27" s="88">
        <f>IF(D37&gt;0, D39*D55+D40*D58, 0)</f>
        <v>616</v>
      </c>
      <c r="E27" s="88">
        <f>IF(D37&gt;0, D39*E55+E58*D40, 0)</f>
        <v>368</v>
      </c>
      <c r="F27" s="88">
        <f>IF(D37&gt;0, F55*D39+D40*F58, 0)</f>
        <v>586</v>
      </c>
      <c r="G27" s="88">
        <f>IF(D37&gt;0, D39*F55+D40*F58, 0)</f>
        <v>586</v>
      </c>
      <c r="H27" s="30" t="s">
        <v>22</v>
      </c>
      <c r="I27" s="8"/>
      <c r="J27" s="8"/>
      <c r="K27" s="8"/>
      <c r="L27" s="8"/>
      <c r="M27" s="8"/>
      <c r="N27" s="8"/>
      <c r="O27" s="8"/>
      <c r="P27" s="8"/>
      <c r="Q27" s="8"/>
      <c r="R27" s="8"/>
    </row>
    <row r="28" spans="1:18" ht="15.75" customHeight="1">
      <c r="B28" s="156"/>
      <c r="C28" s="51"/>
      <c r="D28" s="51"/>
      <c r="E28" s="51"/>
      <c r="F28" s="51"/>
      <c r="G28" s="51"/>
      <c r="H28" s="51"/>
      <c r="I28" s="8"/>
      <c r="J28" s="8"/>
      <c r="K28" s="8"/>
      <c r="L28" s="8"/>
      <c r="M28" s="8"/>
      <c r="N28" s="8"/>
      <c r="O28" s="8"/>
      <c r="P28" s="8"/>
      <c r="Q28" s="8"/>
      <c r="R28" s="8"/>
    </row>
    <row r="29" spans="1:18" ht="16">
      <c r="C29" s="19"/>
      <c r="D29" s="8"/>
      <c r="E29" s="8"/>
      <c r="F29" s="8"/>
      <c r="G29" s="8"/>
      <c r="H29" s="8"/>
      <c r="I29" s="8"/>
      <c r="J29" s="8"/>
      <c r="K29" s="8"/>
      <c r="L29" s="8"/>
      <c r="M29" s="8"/>
      <c r="N29" s="8"/>
      <c r="O29" s="8"/>
      <c r="P29" s="8"/>
      <c r="Q29" s="8"/>
      <c r="R29" s="8"/>
    </row>
    <row r="30" spans="1:18" ht="16">
      <c r="C30" s="19"/>
      <c r="D30" s="8"/>
      <c r="E30" s="8"/>
      <c r="F30" s="8"/>
      <c r="G30" s="8"/>
      <c r="H30" s="8"/>
      <c r="I30" s="8"/>
      <c r="J30" s="8"/>
      <c r="K30" s="8"/>
      <c r="L30" s="8"/>
      <c r="M30" s="8"/>
      <c r="N30" s="8"/>
      <c r="O30" s="8"/>
      <c r="P30" s="8"/>
      <c r="Q30" s="8"/>
      <c r="R30" s="8"/>
    </row>
    <row r="31" spans="1:18" ht="22">
      <c r="C31" s="99" t="s">
        <v>122</v>
      </c>
      <c r="D31" s="8"/>
      <c r="E31" s="8"/>
      <c r="F31" s="8"/>
      <c r="G31" s="8"/>
      <c r="H31" s="8"/>
      <c r="I31" s="8"/>
      <c r="J31" s="8"/>
      <c r="K31" s="8"/>
      <c r="L31" s="8"/>
      <c r="M31" s="8"/>
      <c r="N31" s="8"/>
      <c r="O31" s="8"/>
      <c r="P31" s="8"/>
      <c r="Q31" s="8"/>
      <c r="R31" s="8"/>
    </row>
    <row r="32" spans="1:18" ht="15.75" customHeight="1">
      <c r="C32" s="14"/>
      <c r="D32" s="8"/>
      <c r="E32" s="8"/>
      <c r="F32" s="8"/>
      <c r="G32" s="8"/>
      <c r="H32" s="8"/>
      <c r="I32" s="8"/>
      <c r="J32" s="8"/>
      <c r="K32" s="8"/>
      <c r="L32" s="8"/>
      <c r="M32" s="8"/>
      <c r="N32" s="8"/>
      <c r="O32" s="8"/>
      <c r="P32" s="8"/>
      <c r="Q32" s="8"/>
      <c r="R32" s="8"/>
    </row>
    <row r="33" spans="2:18" ht="15" customHeight="1">
      <c r="D33" s="8"/>
      <c r="E33" s="8"/>
      <c r="F33" s="8"/>
      <c r="G33" s="8"/>
      <c r="H33" s="8"/>
      <c r="I33" s="8"/>
      <c r="J33" s="8"/>
      <c r="K33" s="8"/>
      <c r="L33" s="8"/>
      <c r="M33" s="8"/>
      <c r="N33" s="8"/>
      <c r="O33" s="8"/>
      <c r="P33" s="8"/>
      <c r="Q33" s="8"/>
      <c r="R33" s="8"/>
    </row>
    <row r="34" spans="2:18" ht="15.75" customHeight="1" thickBot="1">
      <c r="C34" s="31" t="s">
        <v>66</v>
      </c>
      <c r="D34" s="8"/>
      <c r="E34" s="8"/>
      <c r="F34" s="57" t="s">
        <v>67</v>
      </c>
      <c r="G34" s="7"/>
      <c r="H34" s="8"/>
      <c r="I34" s="8"/>
      <c r="J34" s="8"/>
      <c r="K34" s="19" t="s">
        <v>230</v>
      </c>
      <c r="L34" s="8"/>
      <c r="M34" s="8"/>
      <c r="N34" s="8"/>
      <c r="O34" s="8"/>
      <c r="P34" s="8"/>
      <c r="Q34" s="8"/>
      <c r="R34" s="8"/>
    </row>
    <row r="35" spans="2:18" ht="15.75" customHeight="1" thickBot="1">
      <c r="C35" s="18" t="s">
        <v>100</v>
      </c>
      <c r="D35" s="90">
        <v>100</v>
      </c>
      <c r="E35" s="8" t="s">
        <v>8</v>
      </c>
      <c r="F35" s="56" t="s">
        <v>82</v>
      </c>
      <c r="G35" s="55"/>
      <c r="H35" s="71">
        <v>1.1999999999999999E-3</v>
      </c>
      <c r="I35" s="41" t="s">
        <v>68</v>
      </c>
      <c r="J35" s="8"/>
      <c r="K35" s="58" t="s">
        <v>217</v>
      </c>
      <c r="L35" s="147">
        <v>250</v>
      </c>
      <c r="M35" s="8"/>
      <c r="N35" s="8"/>
      <c r="O35" s="8"/>
      <c r="P35" s="8"/>
      <c r="Q35" s="8"/>
      <c r="R35" s="8"/>
    </row>
    <row r="36" spans="2:18" ht="15.75" customHeight="1" thickBot="1">
      <c r="C36" s="18" t="s">
        <v>92</v>
      </c>
      <c r="D36" s="90">
        <v>10</v>
      </c>
      <c r="E36" s="8" t="s">
        <v>73</v>
      </c>
      <c r="F36" s="56" t="s">
        <v>79</v>
      </c>
      <c r="G36" s="55"/>
      <c r="H36" s="71">
        <v>0.112</v>
      </c>
      <c r="I36" s="41" t="s">
        <v>76</v>
      </c>
      <c r="J36" s="8"/>
      <c r="K36" s="200" t="s">
        <v>125</v>
      </c>
      <c r="L36" s="149">
        <v>250</v>
      </c>
      <c r="M36" s="8"/>
      <c r="N36" s="8"/>
      <c r="O36" s="8"/>
      <c r="P36" s="8"/>
      <c r="Q36" s="8"/>
      <c r="R36" s="8"/>
    </row>
    <row r="37" spans="2:18" ht="15.75" customHeight="1" thickBot="1">
      <c r="C37" s="18" t="s">
        <v>93</v>
      </c>
      <c r="D37" s="90">
        <v>15</v>
      </c>
      <c r="E37" s="8" t="s">
        <v>73</v>
      </c>
      <c r="F37" s="56" t="s">
        <v>80</v>
      </c>
      <c r="G37" s="55"/>
      <c r="H37" s="71">
        <v>0.13100000000000001</v>
      </c>
      <c r="I37" s="41" t="s">
        <v>76</v>
      </c>
      <c r="J37" s="8"/>
      <c r="K37" s="58" t="s">
        <v>216</v>
      </c>
      <c r="L37" s="150">
        <v>250</v>
      </c>
      <c r="M37" s="8"/>
      <c r="N37" s="8"/>
      <c r="O37" s="8"/>
      <c r="P37" s="8"/>
      <c r="Q37" s="8"/>
      <c r="R37" s="8"/>
    </row>
    <row r="38" spans="2:18" ht="15.75" customHeight="1" thickBot="1">
      <c r="C38" s="18" t="s">
        <v>170</v>
      </c>
      <c r="D38" s="72">
        <v>40</v>
      </c>
      <c r="E38" s="8" t="s">
        <v>22</v>
      </c>
      <c r="F38" s="58"/>
      <c r="G38" s="58"/>
      <c r="H38" s="8"/>
      <c r="I38" s="8"/>
      <c r="J38" s="8"/>
      <c r="K38" s="8"/>
      <c r="L38" s="8"/>
      <c r="M38" s="8"/>
      <c r="N38" s="8"/>
      <c r="O38" s="8"/>
      <c r="P38" s="8"/>
      <c r="Q38" s="8"/>
      <c r="R38" s="8"/>
    </row>
    <row r="39" spans="2:18" ht="15.75" customHeight="1" thickBot="1">
      <c r="C39" s="27" t="s">
        <v>171</v>
      </c>
      <c r="D39" s="72">
        <v>30</v>
      </c>
      <c r="E39" s="8" t="s">
        <v>22</v>
      </c>
      <c r="F39" s="57" t="s">
        <v>81</v>
      </c>
      <c r="G39" s="7"/>
      <c r="H39" s="8"/>
      <c r="J39" s="8"/>
      <c r="K39" s="8"/>
      <c r="L39" s="8"/>
      <c r="M39" s="8"/>
      <c r="N39" s="8"/>
      <c r="O39" s="8"/>
      <c r="P39" s="8"/>
      <c r="Q39" s="8"/>
      <c r="R39" s="8"/>
    </row>
    <row r="40" spans="2:18" ht="15.75" customHeight="1" thickBot="1">
      <c r="C40" s="27" t="s">
        <v>5</v>
      </c>
      <c r="D40" s="72">
        <v>53</v>
      </c>
      <c r="E40" s="8" t="s">
        <v>22</v>
      </c>
      <c r="F40" s="56" t="s">
        <v>70</v>
      </c>
      <c r="G40" s="55"/>
      <c r="H40" s="72">
        <v>1.88</v>
      </c>
      <c r="I40" s="8" t="s">
        <v>4</v>
      </c>
      <c r="J40" s="8"/>
      <c r="K40" s="9"/>
      <c r="L40" s="8"/>
      <c r="M40" s="8"/>
      <c r="N40" s="8"/>
      <c r="O40" s="8"/>
      <c r="P40" s="8"/>
      <c r="Q40" s="8"/>
      <c r="R40" s="8"/>
    </row>
    <row r="41" spans="2:18" ht="15.75" customHeight="1" thickBot="1">
      <c r="B41" s="154"/>
      <c r="C41" s="18" t="s">
        <v>1</v>
      </c>
      <c r="D41" s="60">
        <f>D36+D37</f>
        <v>25</v>
      </c>
      <c r="E41" s="8" t="s">
        <v>73</v>
      </c>
      <c r="F41" s="56" t="s">
        <v>69</v>
      </c>
      <c r="G41" s="55"/>
      <c r="H41" s="54">
        <f>H40/1.255</f>
        <v>1.49800796812749</v>
      </c>
      <c r="I41" s="8" t="s">
        <v>4</v>
      </c>
      <c r="J41" s="8"/>
      <c r="K41" s="9"/>
      <c r="L41" s="8"/>
      <c r="M41" s="8"/>
      <c r="N41" s="8"/>
      <c r="O41" s="8"/>
      <c r="P41" s="8"/>
      <c r="Q41" s="8"/>
      <c r="R41" s="8"/>
    </row>
    <row r="42" spans="2:18" ht="15.75" customHeight="1" thickBot="1">
      <c r="C42" s="8"/>
      <c r="D42" s="76"/>
      <c r="E42" s="8"/>
      <c r="F42" s="56" t="s">
        <v>71</v>
      </c>
      <c r="G42" s="55"/>
      <c r="H42" s="72">
        <v>5.3</v>
      </c>
      <c r="I42" s="14" t="s">
        <v>0</v>
      </c>
      <c r="J42" s="8"/>
      <c r="K42" s="8"/>
      <c r="L42" s="8"/>
      <c r="M42" s="8"/>
      <c r="N42" s="8"/>
      <c r="O42" s="8"/>
      <c r="P42" s="8"/>
      <c r="Q42" s="8"/>
      <c r="R42" s="8"/>
    </row>
    <row r="43" spans="2:18" ht="15.75" customHeight="1" thickBot="1">
      <c r="C43" s="31" t="s">
        <v>181</v>
      </c>
      <c r="D43" s="79"/>
      <c r="F43" s="56" t="s">
        <v>113</v>
      </c>
      <c r="G43" s="55"/>
      <c r="H43" s="54">
        <f>1.1*H42</f>
        <v>5.83</v>
      </c>
      <c r="I43" s="14" t="s">
        <v>0</v>
      </c>
      <c r="J43" s="8"/>
      <c r="K43" s="8"/>
      <c r="L43" s="8"/>
      <c r="M43" s="8"/>
      <c r="N43" s="8"/>
      <c r="O43" s="8"/>
      <c r="P43" s="8"/>
      <c r="Q43" s="8"/>
      <c r="R43" s="8"/>
    </row>
    <row r="44" spans="2:18" ht="15" customHeight="1" thickBot="1">
      <c r="C44" s="27" t="s">
        <v>74</v>
      </c>
      <c r="D44" s="90">
        <v>5</v>
      </c>
      <c r="E44" s="14" t="s">
        <v>73</v>
      </c>
      <c r="F44" s="58"/>
      <c r="G44" s="58"/>
      <c r="H44" s="8"/>
      <c r="I44" s="8"/>
      <c r="J44" s="8"/>
      <c r="K44" s="8"/>
      <c r="L44" s="8"/>
      <c r="M44" s="8"/>
      <c r="N44" s="8"/>
      <c r="O44" s="8"/>
      <c r="P44" s="8"/>
      <c r="Q44" s="8"/>
      <c r="R44" s="8"/>
    </row>
    <row r="45" spans="2:18" ht="15.75" customHeight="1" thickBot="1">
      <c r="C45" s="18" t="s">
        <v>94</v>
      </c>
      <c r="D45" s="60">
        <f>CEILING(D41/D44, 1)</f>
        <v>5</v>
      </c>
      <c r="E45" s="14" t="s">
        <v>75</v>
      </c>
      <c r="F45" s="59" t="s">
        <v>116</v>
      </c>
      <c r="G45" s="7"/>
      <c r="H45" s="8"/>
      <c r="I45" s="8"/>
      <c r="J45" s="8"/>
      <c r="K45" s="8"/>
      <c r="L45" s="8"/>
      <c r="M45" s="8"/>
      <c r="N45" s="8"/>
      <c r="O45" s="8"/>
      <c r="P45" s="8"/>
      <c r="Q45" s="8"/>
      <c r="R45" s="8"/>
    </row>
    <row r="46" spans="2:18" ht="15.75" customHeight="1" thickBot="1">
      <c r="C46" s="8"/>
      <c r="D46" s="8"/>
      <c r="E46" s="8"/>
      <c r="F46" s="56" t="s">
        <v>112</v>
      </c>
      <c r="G46" s="55"/>
      <c r="H46" s="72">
        <v>264</v>
      </c>
      <c r="I46" s="41" t="s">
        <v>72</v>
      </c>
      <c r="J46" s="8"/>
      <c r="K46" s="8"/>
      <c r="L46" s="8"/>
      <c r="M46" s="8"/>
      <c r="N46" s="8"/>
      <c r="O46" s="8"/>
      <c r="P46" s="8"/>
      <c r="Q46" s="8"/>
      <c r="R46" s="8"/>
    </row>
    <row r="47" spans="2:18" ht="15" customHeight="1">
      <c r="D47" s="62"/>
      <c r="E47" s="62"/>
      <c r="F47" s="62"/>
      <c r="G47" s="62"/>
      <c r="H47" s="24"/>
      <c r="I47" s="24"/>
      <c r="J47" s="23"/>
      <c r="K47" s="8"/>
      <c r="L47" s="8"/>
      <c r="M47" s="8"/>
      <c r="N47" s="8"/>
      <c r="O47" s="8"/>
      <c r="P47" s="8"/>
      <c r="Q47" s="8"/>
      <c r="R47" s="8"/>
    </row>
    <row r="48" spans="2:18" ht="38" customHeight="1" thickBot="1">
      <c r="C48" s="31" t="s">
        <v>102</v>
      </c>
      <c r="D48" s="62" t="s">
        <v>87</v>
      </c>
      <c r="E48" s="62" t="s">
        <v>88</v>
      </c>
      <c r="F48" s="191" t="s">
        <v>178</v>
      </c>
      <c r="G48" s="191" t="s">
        <v>182</v>
      </c>
      <c r="H48" s="24"/>
      <c r="I48" s="24"/>
      <c r="J48" s="23"/>
      <c r="K48" s="8"/>
      <c r="L48" s="8"/>
      <c r="M48" s="8"/>
      <c r="N48" s="8"/>
      <c r="O48" s="8"/>
      <c r="P48" s="8"/>
      <c r="Q48" s="8"/>
      <c r="R48" s="8"/>
    </row>
    <row r="49" spans="1:18" ht="15.75" customHeight="1" thickBot="1">
      <c r="C49" s="18" t="s">
        <v>90</v>
      </c>
      <c r="D49" s="86">
        <v>100</v>
      </c>
      <c r="E49" s="86">
        <v>150</v>
      </c>
      <c r="F49" s="50">
        <f>(D35*H42*0.01)*H41</f>
        <v>7.9394422310756969</v>
      </c>
      <c r="G49" s="50">
        <f>(D35*H43*0.01*H41*D45)/D41</f>
        <v>1.7466772908366535</v>
      </c>
      <c r="H49" s="63" t="s">
        <v>89</v>
      </c>
      <c r="I49" s="63"/>
      <c r="J49" s="23"/>
      <c r="K49" s="8"/>
      <c r="L49" s="8"/>
      <c r="M49" s="8"/>
      <c r="N49" s="8"/>
      <c r="O49" s="8"/>
      <c r="P49" s="8"/>
      <c r="Q49" s="8"/>
      <c r="R49" s="8"/>
    </row>
    <row r="50" spans="1:18" ht="15.75" customHeight="1">
      <c r="C50" s="18" t="s">
        <v>115</v>
      </c>
      <c r="D50" s="50">
        <f>D41*D49</f>
        <v>2500</v>
      </c>
      <c r="E50" s="50">
        <f>D41*E49</f>
        <v>3750</v>
      </c>
      <c r="F50" s="50">
        <f>D41*F49</f>
        <v>198.48605577689241</v>
      </c>
      <c r="G50" s="50">
        <f>D35*H43*0.01*H41*D45</f>
        <v>43.666932270916334</v>
      </c>
      <c r="H50" s="63" t="s">
        <v>91</v>
      </c>
      <c r="I50" s="63"/>
      <c r="J50" s="23"/>
      <c r="K50" s="8"/>
      <c r="L50" s="8"/>
      <c r="M50" s="8"/>
      <c r="N50" s="8"/>
      <c r="O50" s="8"/>
      <c r="P50" s="8"/>
      <c r="Q50" s="8"/>
      <c r="R50" s="8"/>
    </row>
    <row r="51" spans="1:18" ht="15.75" customHeight="1">
      <c r="D51" s="62"/>
      <c r="E51" s="62"/>
      <c r="F51" s="62"/>
      <c r="G51" s="77"/>
      <c r="H51" s="8"/>
      <c r="I51" s="24"/>
      <c r="J51" s="24"/>
      <c r="K51" s="24"/>
      <c r="L51" s="8"/>
      <c r="M51" s="8"/>
      <c r="N51" s="8"/>
      <c r="O51" s="8"/>
      <c r="P51" s="8"/>
      <c r="Q51" s="8"/>
      <c r="R51" s="8"/>
    </row>
    <row r="52" spans="1:18" ht="15.75" customHeight="1" thickBot="1">
      <c r="C52" s="31" t="s">
        <v>101</v>
      </c>
      <c r="D52" s="62" t="s">
        <v>2</v>
      </c>
      <c r="E52" s="62" t="s">
        <v>3</v>
      </c>
      <c r="F52" s="62" t="s">
        <v>6</v>
      </c>
      <c r="G52" s="77"/>
      <c r="H52" s="8"/>
      <c r="I52" s="89" t="s">
        <v>241</v>
      </c>
      <c r="J52" s="63"/>
      <c r="K52" s="22"/>
      <c r="L52" s="8"/>
      <c r="M52" s="8"/>
      <c r="N52" s="8"/>
      <c r="O52" s="8"/>
      <c r="P52" s="8"/>
      <c r="Q52" s="8"/>
      <c r="R52" s="8"/>
    </row>
    <row r="53" spans="1:18" ht="15.75" customHeight="1" thickBot="1">
      <c r="C53" s="18" t="s">
        <v>86</v>
      </c>
      <c r="D53" s="72">
        <v>17</v>
      </c>
      <c r="E53" s="72">
        <v>5</v>
      </c>
      <c r="F53" s="72">
        <v>14.75</v>
      </c>
      <c r="G53" s="78" t="s">
        <v>47</v>
      </c>
      <c r="H53" s="8"/>
      <c r="I53" s="27" t="s">
        <v>9</v>
      </c>
      <c r="J53" s="73">
        <v>0.41666666666666669</v>
      </c>
      <c r="K53" s="10" t="s">
        <v>83</v>
      </c>
      <c r="L53" s="8"/>
      <c r="M53" s="8"/>
      <c r="N53" s="8"/>
      <c r="O53" s="8"/>
      <c r="P53" s="8"/>
      <c r="Q53" s="8"/>
      <c r="R53" s="8"/>
    </row>
    <row r="54" spans="1:18" ht="15.75" customHeight="1" thickBot="1">
      <c r="C54" s="18" t="s">
        <v>84</v>
      </c>
      <c r="D54" s="72">
        <v>0</v>
      </c>
      <c r="E54" s="72">
        <v>5.5</v>
      </c>
      <c r="F54" s="72">
        <v>1.25</v>
      </c>
      <c r="G54" s="78" t="s">
        <v>47</v>
      </c>
      <c r="H54" s="8"/>
      <c r="I54" s="27" t="s">
        <v>10</v>
      </c>
      <c r="J54" s="74">
        <v>0.125</v>
      </c>
      <c r="K54" s="10" t="s">
        <v>83</v>
      </c>
      <c r="L54" s="8"/>
      <c r="M54" s="8"/>
      <c r="N54" s="8"/>
      <c r="O54" s="8"/>
      <c r="P54" s="8"/>
      <c r="Q54" s="8"/>
      <c r="R54" s="8"/>
    </row>
    <row r="55" spans="1:18" ht="15.75" customHeight="1">
      <c r="C55" s="18" t="s">
        <v>85</v>
      </c>
      <c r="D55" s="61">
        <f>D53+D54</f>
        <v>17</v>
      </c>
      <c r="E55" s="61">
        <f>E53+E54</f>
        <v>10.5</v>
      </c>
      <c r="F55" s="61">
        <f>F53+F54</f>
        <v>16</v>
      </c>
      <c r="G55" s="78" t="s">
        <v>47</v>
      </c>
      <c r="H55" s="8"/>
      <c r="I55" s="18" t="s">
        <v>95</v>
      </c>
      <c r="J55" s="61">
        <f>MOD(J54-J53, 1)*24</f>
        <v>17</v>
      </c>
      <c r="K55" s="8" t="s">
        <v>47</v>
      </c>
      <c r="L55" s="8"/>
      <c r="M55" s="8"/>
      <c r="N55" s="8"/>
      <c r="O55" s="8"/>
      <c r="P55" s="8"/>
      <c r="Q55" s="8"/>
      <c r="R55" s="8"/>
    </row>
    <row r="56" spans="1:18" ht="15.75" customHeight="1">
      <c r="C56" s="8"/>
      <c r="D56" s="64"/>
      <c r="E56" s="64"/>
      <c r="F56" s="8"/>
      <c r="G56" s="79"/>
      <c r="H56" s="8"/>
      <c r="I56" s="23"/>
      <c r="J56" s="23"/>
      <c r="K56" s="23"/>
      <c r="L56" s="8"/>
      <c r="M56" s="8"/>
      <c r="N56" s="8"/>
      <c r="O56" s="8"/>
      <c r="P56" s="8"/>
      <c r="Q56" s="8"/>
      <c r="R56" s="8"/>
    </row>
    <row r="57" spans="1:18" ht="15.75" customHeight="1" thickBot="1">
      <c r="C57" s="31" t="s">
        <v>114</v>
      </c>
      <c r="D57" s="62" t="s">
        <v>2</v>
      </c>
      <c r="E57" s="62" t="s">
        <v>3</v>
      </c>
      <c r="F57" s="62" t="s">
        <v>6</v>
      </c>
      <c r="G57" s="8"/>
      <c r="H57" s="8"/>
      <c r="I57" s="23"/>
      <c r="J57" s="23"/>
      <c r="K57" s="23"/>
      <c r="L57" s="8"/>
      <c r="M57" s="8"/>
      <c r="N57" s="8"/>
      <c r="O57" s="8"/>
      <c r="P57" s="8"/>
      <c r="Q57" s="8"/>
      <c r="R57" s="8"/>
    </row>
    <row r="58" spans="1:18" ht="15.75" customHeight="1" thickBot="1">
      <c r="C58" s="25" t="s">
        <v>111</v>
      </c>
      <c r="D58" s="90">
        <v>2</v>
      </c>
      <c r="E58" s="90">
        <v>1</v>
      </c>
      <c r="F58" s="90">
        <v>2</v>
      </c>
      <c r="G58" s="8" t="s">
        <v>75</v>
      </c>
      <c r="H58" s="8"/>
      <c r="I58" s="8"/>
      <c r="J58" s="23"/>
      <c r="K58" s="8"/>
      <c r="L58" s="8"/>
      <c r="M58" s="8"/>
      <c r="N58" s="8"/>
      <c r="O58" s="8"/>
      <c r="P58" s="8"/>
      <c r="Q58" s="8"/>
      <c r="R58" s="8"/>
    </row>
    <row r="59" spans="1:18" ht="15.75" customHeight="1">
      <c r="C59" s="25" t="s">
        <v>110</v>
      </c>
      <c r="D59" s="50">
        <f>D40*D58*D41</f>
        <v>2650</v>
      </c>
      <c r="E59" s="50">
        <f>D40*E58*D41</f>
        <v>1325</v>
      </c>
      <c r="F59" s="50">
        <f>D40*F58*D41</f>
        <v>2650</v>
      </c>
      <c r="G59" s="8" t="s">
        <v>22</v>
      </c>
      <c r="H59" s="8"/>
      <c r="I59" s="8"/>
      <c r="J59" s="23"/>
      <c r="K59" s="8"/>
      <c r="L59" s="8"/>
      <c r="M59" s="8"/>
      <c r="N59" s="8"/>
      <c r="O59" s="8"/>
      <c r="P59" s="8"/>
      <c r="Q59" s="8"/>
      <c r="R59" s="8"/>
    </row>
    <row r="60" spans="1:18" ht="15.75" customHeight="1">
      <c r="C60" s="25" t="s">
        <v>168</v>
      </c>
      <c r="D60" s="50">
        <f>D36*D38*D55</f>
        <v>6800</v>
      </c>
      <c r="E60" s="50">
        <f>D36*D38*E55</f>
        <v>4200</v>
      </c>
      <c r="F60" s="50">
        <f>D36*D38*F55</f>
        <v>6400</v>
      </c>
      <c r="G60" s="8" t="s">
        <v>22</v>
      </c>
      <c r="H60" s="8"/>
      <c r="I60" s="8"/>
      <c r="J60" s="23"/>
      <c r="K60" s="8"/>
      <c r="L60" s="8"/>
      <c r="M60" s="8"/>
      <c r="N60" s="8"/>
      <c r="O60" s="8"/>
      <c r="P60" s="8"/>
      <c r="Q60" s="8"/>
      <c r="R60" s="8"/>
    </row>
    <row r="61" spans="1:18" ht="15.75" customHeight="1">
      <c r="C61" s="25" t="s">
        <v>169</v>
      </c>
      <c r="D61" s="50">
        <f>D37*D39*D55</f>
        <v>7650</v>
      </c>
      <c r="E61" s="50">
        <f>D37*D39*E55</f>
        <v>4725</v>
      </c>
      <c r="F61" s="50">
        <f>D37*D39*F55</f>
        <v>7200</v>
      </c>
      <c r="G61" s="8" t="s">
        <v>22</v>
      </c>
      <c r="H61" s="8"/>
      <c r="I61" s="8"/>
      <c r="J61" s="23"/>
      <c r="K61" s="8"/>
      <c r="L61" s="8"/>
      <c r="M61" s="8"/>
      <c r="N61" s="8"/>
      <c r="O61" s="8"/>
      <c r="P61" s="8"/>
      <c r="Q61" s="8"/>
      <c r="R61" s="8"/>
    </row>
    <row r="62" spans="1:18" ht="15.75" customHeight="1">
      <c r="C62" s="8"/>
      <c r="D62" s="8"/>
      <c r="E62" s="8"/>
      <c r="F62" s="63"/>
      <c r="G62" s="63"/>
      <c r="H62" s="8"/>
      <c r="I62" s="8"/>
      <c r="J62" s="23"/>
      <c r="K62" s="8"/>
      <c r="L62" s="8"/>
      <c r="M62" s="8"/>
      <c r="N62" s="8"/>
      <c r="O62" s="8"/>
      <c r="P62" s="8"/>
      <c r="Q62" s="8"/>
      <c r="R62" s="8"/>
    </row>
    <row r="63" spans="1:18" ht="16">
      <c r="C63" s="8"/>
      <c r="D63" s="8"/>
      <c r="E63" s="8"/>
      <c r="F63" s="63"/>
      <c r="G63" s="63"/>
      <c r="H63" s="8"/>
      <c r="I63" s="8"/>
      <c r="J63" s="23"/>
      <c r="K63" s="8"/>
      <c r="L63" s="8"/>
      <c r="M63" s="8"/>
      <c r="N63" s="8"/>
      <c r="O63" s="8"/>
      <c r="P63" s="8"/>
      <c r="Q63" s="8"/>
      <c r="R63" s="8"/>
    </row>
    <row r="64" spans="1:18" ht="15" customHeight="1">
      <c r="A64" s="8"/>
      <c r="B64" s="8"/>
      <c r="C64" s="8"/>
      <c r="D64" s="8"/>
      <c r="E64" s="8"/>
      <c r="F64" s="8"/>
      <c r="G64" s="8"/>
      <c r="H64" s="8"/>
      <c r="I64" s="8"/>
      <c r="J64" s="8"/>
      <c r="K64" s="8"/>
      <c r="L64" s="8"/>
      <c r="M64" s="8"/>
      <c r="N64" s="8"/>
      <c r="O64" s="8"/>
      <c r="P64" s="8"/>
      <c r="Q64" s="8"/>
      <c r="R64" s="8"/>
    </row>
    <row r="65" spans="1:18" ht="15" customHeight="1">
      <c r="A65" s="8"/>
      <c r="B65" s="8"/>
      <c r="C65" s="8"/>
      <c r="D65" s="8"/>
      <c r="E65" s="8"/>
      <c r="F65" s="8"/>
      <c r="G65" s="8"/>
      <c r="H65" s="8"/>
      <c r="I65" s="8"/>
      <c r="J65" s="8"/>
      <c r="K65" s="8"/>
      <c r="L65" s="8"/>
      <c r="M65" s="8"/>
      <c r="N65" s="8"/>
      <c r="O65" s="8"/>
      <c r="P65" s="8"/>
      <c r="Q65" s="8"/>
      <c r="R65" s="8"/>
    </row>
    <row r="66" spans="1:18" ht="15" customHeight="1">
      <c r="A66" s="8"/>
      <c r="B66" s="8"/>
      <c r="C66" s="8"/>
      <c r="D66" s="8"/>
      <c r="E66" s="8"/>
      <c r="F66" s="8"/>
      <c r="G66" s="8"/>
      <c r="H66" s="8"/>
      <c r="I66" s="8"/>
      <c r="J66" s="8"/>
      <c r="K66" s="8"/>
      <c r="L66" s="8"/>
      <c r="M66" s="8"/>
      <c r="N66" s="8"/>
      <c r="O66" s="8"/>
      <c r="P66" s="8"/>
      <c r="Q66" s="8"/>
      <c r="R66" s="8"/>
    </row>
    <row r="67" spans="1:18" ht="15" customHeight="1">
      <c r="A67" s="8"/>
      <c r="B67" s="8"/>
      <c r="C67" s="8"/>
      <c r="D67" s="8"/>
      <c r="E67" s="8"/>
      <c r="F67" s="8"/>
      <c r="G67" s="8"/>
      <c r="H67" s="8"/>
      <c r="I67" s="8"/>
      <c r="J67" s="8"/>
      <c r="K67" s="8"/>
      <c r="L67" s="8"/>
      <c r="M67" s="8"/>
      <c r="N67" s="8"/>
      <c r="O67" s="8"/>
      <c r="P67" s="8"/>
      <c r="Q67" s="8"/>
      <c r="R67" s="8"/>
    </row>
    <row r="68" spans="1:18" ht="15" customHeight="1">
      <c r="A68" s="8"/>
      <c r="B68" s="8"/>
      <c r="C68" s="8"/>
      <c r="D68" s="8"/>
      <c r="E68" s="8"/>
      <c r="F68" s="8"/>
      <c r="G68" s="8"/>
      <c r="H68" s="8"/>
      <c r="I68" s="8"/>
      <c r="J68" s="8"/>
      <c r="K68" s="8"/>
      <c r="L68" s="8"/>
      <c r="M68" s="8"/>
      <c r="N68" s="8"/>
      <c r="O68" s="8"/>
      <c r="P68" s="8"/>
      <c r="Q68" s="8"/>
      <c r="R68" s="8"/>
    </row>
    <row r="69" spans="1:18" ht="15" customHeight="1">
      <c r="A69" s="8"/>
      <c r="B69" s="8"/>
      <c r="C69" s="8"/>
      <c r="D69" s="8"/>
      <c r="E69" s="8"/>
      <c r="F69" s="8"/>
      <c r="G69" s="8"/>
      <c r="H69" s="8"/>
      <c r="I69" s="8"/>
      <c r="J69" s="8"/>
      <c r="K69" s="8"/>
      <c r="L69" s="8"/>
      <c r="M69" s="8"/>
      <c r="N69" s="8"/>
      <c r="O69" s="8"/>
      <c r="P69" s="8"/>
      <c r="Q69" s="8"/>
      <c r="R69" s="8"/>
    </row>
    <row r="70" spans="1:18" ht="15" customHeight="1">
      <c r="A70" s="8"/>
      <c r="B70" s="8"/>
      <c r="C70" s="8"/>
      <c r="D70" s="8"/>
      <c r="E70" s="8"/>
      <c r="F70" s="8"/>
      <c r="G70" s="8"/>
      <c r="H70" s="8"/>
      <c r="I70" s="8"/>
      <c r="J70" s="8"/>
      <c r="K70" s="8"/>
      <c r="L70" s="8"/>
      <c r="M70" s="8"/>
      <c r="N70" s="8"/>
      <c r="O70" s="8"/>
      <c r="P70" s="8"/>
      <c r="Q70" s="8"/>
      <c r="R70" s="8"/>
    </row>
    <row r="71" spans="1:18" ht="15" customHeight="1">
      <c r="A71" s="8"/>
      <c r="B71" s="8"/>
      <c r="C71" s="8"/>
      <c r="D71" s="8"/>
      <c r="E71" s="8"/>
      <c r="F71" s="8"/>
      <c r="G71" s="8"/>
      <c r="H71" s="8"/>
      <c r="I71" s="8"/>
      <c r="J71" s="8"/>
      <c r="K71" s="8"/>
      <c r="L71" s="8"/>
      <c r="M71" s="8"/>
      <c r="N71" s="8"/>
      <c r="O71" s="8"/>
      <c r="P71" s="8"/>
      <c r="Q71" s="8"/>
      <c r="R71" s="8"/>
    </row>
    <row r="72" spans="1:18" ht="15" customHeight="1">
      <c r="A72" s="8"/>
      <c r="B72" s="8"/>
      <c r="C72" s="8"/>
      <c r="D72" s="8"/>
      <c r="E72" s="8"/>
      <c r="F72" s="8"/>
      <c r="G72" s="8"/>
      <c r="H72" s="8"/>
      <c r="I72" s="8"/>
      <c r="J72" s="8"/>
      <c r="K72" s="8"/>
      <c r="L72" s="8"/>
      <c r="M72" s="8"/>
      <c r="N72" s="8"/>
      <c r="O72" s="8"/>
      <c r="P72" s="8"/>
      <c r="Q72" s="8"/>
      <c r="R72" s="8"/>
    </row>
    <row r="73" spans="1:18" ht="15" customHeight="1">
      <c r="A73" s="8"/>
      <c r="B73" s="8"/>
      <c r="C73" s="8"/>
      <c r="D73" s="8"/>
      <c r="E73" s="8"/>
      <c r="F73" s="8"/>
      <c r="G73" s="8"/>
      <c r="H73" s="8"/>
      <c r="I73" s="8"/>
      <c r="J73" s="8"/>
      <c r="K73" s="8"/>
      <c r="L73" s="8"/>
      <c r="M73" s="8"/>
      <c r="N73" s="8"/>
      <c r="O73" s="8"/>
      <c r="P73" s="8"/>
      <c r="Q73" s="8"/>
      <c r="R73" s="8"/>
    </row>
    <row r="74" spans="1:18" ht="15" customHeight="1">
      <c r="A74" s="8"/>
      <c r="B74" s="8"/>
      <c r="C74" s="8"/>
      <c r="D74" s="8"/>
      <c r="E74" s="8"/>
      <c r="F74" s="8"/>
      <c r="G74" s="8"/>
      <c r="H74" s="8"/>
      <c r="I74" s="8"/>
      <c r="J74" s="8"/>
      <c r="K74" s="8"/>
      <c r="L74" s="8"/>
      <c r="M74" s="8"/>
      <c r="N74" s="8"/>
      <c r="O74" s="8"/>
      <c r="P74" s="8"/>
      <c r="Q74" s="8"/>
      <c r="R74" s="8"/>
    </row>
    <row r="75" spans="1:18" ht="15" customHeight="1">
      <c r="A75" s="8"/>
      <c r="B75" s="8"/>
      <c r="C75" s="8"/>
      <c r="D75" s="8"/>
      <c r="E75" s="8"/>
      <c r="F75" s="8"/>
      <c r="G75" s="8"/>
      <c r="H75" s="8"/>
      <c r="I75" s="8"/>
      <c r="J75" s="8"/>
      <c r="K75" s="8"/>
      <c r="L75" s="8"/>
      <c r="M75" s="8"/>
      <c r="N75" s="8"/>
      <c r="O75" s="8"/>
      <c r="P75" s="8"/>
      <c r="Q75" s="8"/>
      <c r="R75" s="8"/>
    </row>
    <row r="76" spans="1:18" ht="15" customHeight="1">
      <c r="A76" s="8"/>
      <c r="B76" s="8"/>
      <c r="C76" s="8"/>
      <c r="D76" s="8"/>
      <c r="E76" s="8"/>
      <c r="F76" s="8"/>
      <c r="G76" s="8"/>
      <c r="H76" s="8"/>
      <c r="I76" s="8"/>
      <c r="J76" s="8"/>
      <c r="K76" s="8"/>
      <c r="L76" s="8"/>
      <c r="M76" s="8"/>
      <c r="N76" s="8"/>
      <c r="O76" s="8"/>
      <c r="P76" s="8"/>
      <c r="Q76" s="8"/>
      <c r="R76" s="8"/>
    </row>
    <row r="77" spans="1:18" ht="15" customHeight="1">
      <c r="A77" s="8"/>
      <c r="B77" s="8"/>
      <c r="C77" s="8"/>
      <c r="D77" s="8"/>
      <c r="E77" s="8"/>
      <c r="F77" s="8"/>
      <c r="G77" s="8"/>
      <c r="H77" s="8"/>
      <c r="I77" s="8"/>
      <c r="J77" s="8"/>
      <c r="K77" s="8"/>
      <c r="L77" s="8"/>
      <c r="M77" s="8"/>
      <c r="N77" s="8"/>
      <c r="O77" s="8"/>
      <c r="P77" s="8"/>
      <c r="Q77" s="8"/>
      <c r="R77" s="8"/>
    </row>
    <row r="78" spans="1:18" ht="15" customHeight="1">
      <c r="A78" s="8"/>
      <c r="B78" s="8"/>
      <c r="C78" s="8"/>
      <c r="D78" s="8"/>
      <c r="E78" s="8"/>
      <c r="F78" s="8"/>
      <c r="G78" s="8"/>
      <c r="H78" s="8"/>
      <c r="I78" s="8"/>
      <c r="J78" s="8"/>
      <c r="K78" s="8"/>
      <c r="L78" s="8"/>
      <c r="M78" s="8"/>
      <c r="N78" s="8"/>
      <c r="O78" s="8"/>
      <c r="P78" s="8"/>
      <c r="Q78" s="8"/>
      <c r="R78" s="8"/>
    </row>
    <row r="79" spans="1:18" ht="15" customHeight="1">
      <c r="A79" s="8"/>
      <c r="B79" s="8"/>
      <c r="C79" s="8"/>
      <c r="D79" s="8"/>
      <c r="E79" s="8"/>
      <c r="F79" s="8"/>
      <c r="G79" s="8"/>
      <c r="H79" s="8"/>
      <c r="I79" s="8"/>
      <c r="J79" s="8"/>
      <c r="K79" s="8"/>
      <c r="L79" s="8"/>
      <c r="M79" s="8"/>
      <c r="N79" s="8"/>
      <c r="O79" s="8"/>
      <c r="P79" s="8"/>
      <c r="Q79" s="8"/>
      <c r="R79" s="8"/>
    </row>
    <row r="80" spans="1:18" ht="15" customHeight="1">
      <c r="A80"/>
      <c r="B80"/>
      <c r="C80"/>
      <c r="P80" s="8"/>
      <c r="Q80" s="8"/>
      <c r="R80" s="8"/>
    </row>
    <row r="81" customFormat="1" ht="15" customHeight="1"/>
    <row r="82" customFormat="1" ht="15" customHeight="1"/>
    <row r="83" customFormat="1" ht="15" customHeight="1"/>
    <row r="84" customFormat="1" ht="15" customHeight="1"/>
    <row r="85" customFormat="1" ht="15" customHeight="1"/>
    <row r="86" customFormat="1" ht="15" customHeight="1"/>
    <row r="87" customFormat="1" ht="15.75" customHeight="1"/>
    <row r="88" customFormat="1" ht="15.75" customHeight="1"/>
    <row r="89" customFormat="1" ht="15.75" customHeight="1"/>
    <row r="90" customFormat="1" ht="15.75" customHeight="1"/>
    <row r="91" customFormat="1" ht="15.75" customHeight="1"/>
    <row r="92" customFormat="1" ht="15.75" customHeight="1"/>
    <row r="93" customFormat="1" ht="15.75" customHeight="1"/>
    <row r="94" customFormat="1" ht="15.75" customHeight="1"/>
    <row r="95" customFormat="1" ht="15.75" customHeight="1"/>
    <row r="96" customFormat="1" ht="15.75" customHeight="1"/>
    <row r="97" customFormat="1" ht="15.75" customHeight="1"/>
    <row r="98" customFormat="1" ht="15.75" customHeight="1"/>
    <row r="99" customFormat="1" ht="15.75" customHeight="1"/>
    <row r="100" customFormat="1" ht="15.75" customHeight="1"/>
    <row r="101" customFormat="1" ht="15.75" customHeight="1"/>
    <row r="102" customFormat="1" ht="15.75" customHeight="1"/>
    <row r="103" customFormat="1" ht="15.75" customHeight="1"/>
    <row r="104" customFormat="1" ht="15.75" customHeight="1"/>
    <row r="105" customFormat="1" ht="15.75" customHeight="1"/>
    <row r="106" customFormat="1" ht="15.75" customHeight="1"/>
    <row r="107" customFormat="1" ht="15.75" customHeight="1"/>
    <row r="108" customFormat="1" ht="15.75" customHeight="1"/>
    <row r="109" customFormat="1" ht="15.75" customHeight="1"/>
    <row r="110" customFormat="1" ht="15.75" customHeight="1"/>
    <row r="111" customFormat="1" ht="15.75" customHeight="1"/>
    <row r="112" customFormat="1" ht="15.75" customHeight="1"/>
    <row r="113" customFormat="1" ht="15.75" customHeight="1"/>
    <row r="114" customFormat="1" ht="15.75" customHeight="1"/>
    <row r="115" customFormat="1" ht="15.75" customHeight="1"/>
    <row r="116" customFormat="1" ht="15.75" customHeight="1"/>
    <row r="117" customFormat="1" ht="15.75" customHeight="1"/>
    <row r="118" customFormat="1" ht="15.75" customHeight="1"/>
    <row r="119" customFormat="1" ht="15.75" customHeight="1"/>
    <row r="120" customFormat="1" ht="15.75" customHeight="1"/>
    <row r="121" customFormat="1" ht="15.75" customHeight="1"/>
    <row r="122" customFormat="1" ht="15.75" customHeight="1"/>
    <row r="123" customFormat="1" ht="15.75" customHeight="1"/>
    <row r="124" customFormat="1" ht="15.75" customHeight="1"/>
    <row r="125" customFormat="1" ht="15.75" customHeight="1"/>
    <row r="126" customFormat="1" ht="15.75" customHeight="1"/>
    <row r="127" customFormat="1" ht="15.75" customHeight="1"/>
    <row r="128" customFormat="1" ht="15.75" customHeight="1"/>
    <row r="129" customFormat="1" ht="15.75" customHeight="1"/>
    <row r="130" customFormat="1" ht="15.75" customHeight="1"/>
    <row r="131" customFormat="1" ht="15.75" customHeight="1"/>
    <row r="132" customFormat="1" ht="15.75" customHeight="1"/>
    <row r="133" customFormat="1" ht="15.75" customHeight="1"/>
    <row r="134" customFormat="1" ht="15.75" customHeight="1"/>
    <row r="135" customFormat="1" ht="15.75" customHeight="1"/>
    <row r="136" customFormat="1" ht="15.75" customHeight="1"/>
    <row r="137" customFormat="1" ht="15.75" customHeight="1"/>
    <row r="138" customFormat="1" ht="15.75" customHeight="1"/>
    <row r="139" customFormat="1" ht="15.75" customHeight="1"/>
    <row r="140" customFormat="1" ht="15.75" customHeight="1"/>
    <row r="141" customFormat="1" ht="15.75" customHeight="1"/>
    <row r="142" customFormat="1" ht="15.75" customHeight="1"/>
    <row r="143" customFormat="1" ht="15.75" customHeight="1"/>
    <row r="144" customFormat="1" ht="15.75" customHeight="1"/>
    <row r="145" customFormat="1" ht="15.75" customHeight="1"/>
    <row r="146" customFormat="1" ht="15.75" customHeight="1"/>
    <row r="147" customFormat="1" ht="15.75" customHeight="1"/>
    <row r="148" customFormat="1" ht="15.75" customHeight="1"/>
    <row r="149" customFormat="1" ht="15.75" customHeight="1"/>
    <row r="150" customFormat="1" ht="15.75" customHeight="1"/>
    <row r="151" customFormat="1" ht="15.75" customHeight="1"/>
    <row r="152" customFormat="1" ht="15.75" customHeight="1"/>
    <row r="153" customFormat="1" ht="15.75" customHeight="1"/>
    <row r="154" customFormat="1" ht="15.75" customHeight="1"/>
    <row r="155" customFormat="1" ht="15.75" customHeight="1"/>
    <row r="156" customFormat="1" ht="15.75" customHeight="1"/>
    <row r="157" customFormat="1" ht="15.75" customHeight="1"/>
    <row r="158" customFormat="1" ht="15.75" customHeight="1"/>
    <row r="159" customFormat="1" ht="15.75" customHeight="1"/>
    <row r="160" customFormat="1" ht="15.75" customHeight="1"/>
    <row r="161" customFormat="1" ht="15.75" customHeight="1"/>
    <row r="162" customFormat="1" ht="15.75" customHeight="1"/>
    <row r="163" customFormat="1" ht="15.75" customHeight="1"/>
    <row r="164" customFormat="1" ht="15.75" customHeight="1"/>
    <row r="165" customFormat="1" ht="15.75" customHeight="1"/>
    <row r="166" customFormat="1" ht="15.75" customHeight="1"/>
    <row r="167" customFormat="1" ht="15.75" customHeight="1"/>
    <row r="168" customFormat="1" ht="15.75" customHeight="1"/>
    <row r="169" customFormat="1" ht="15.75" customHeight="1"/>
    <row r="170" customFormat="1" ht="15.75" customHeight="1"/>
    <row r="171" customFormat="1" ht="15.75" customHeight="1"/>
    <row r="172" customFormat="1" ht="15.75" customHeight="1"/>
    <row r="173" customFormat="1" ht="15.75" customHeight="1"/>
    <row r="174" customFormat="1" ht="15.75" customHeight="1"/>
    <row r="175" customFormat="1" ht="15.75" customHeight="1"/>
    <row r="176" customFormat="1" ht="15.75" customHeight="1"/>
    <row r="177" customFormat="1" ht="15.75" customHeight="1"/>
    <row r="178" customFormat="1" ht="15.75" customHeight="1"/>
    <row r="179" customFormat="1" ht="15.75" customHeight="1"/>
    <row r="180" customFormat="1" ht="15.75" customHeight="1"/>
    <row r="181" customFormat="1" ht="15.75" customHeight="1"/>
    <row r="182" customFormat="1" ht="15.75" customHeight="1"/>
    <row r="183" customFormat="1" ht="15.75" customHeight="1"/>
    <row r="184" customFormat="1" ht="15.75" customHeight="1"/>
    <row r="185" customFormat="1" ht="15.75" customHeight="1"/>
    <row r="186" customFormat="1" ht="15.75" customHeight="1"/>
    <row r="187" customFormat="1" ht="15.75" customHeight="1"/>
    <row r="188" customFormat="1" ht="15.75" customHeight="1"/>
    <row r="189" customFormat="1" ht="15.75" customHeight="1"/>
    <row r="190" customFormat="1" ht="15.75" customHeight="1"/>
    <row r="191" customFormat="1" ht="15.75" customHeight="1"/>
    <row r="192" customFormat="1" ht="15.75" customHeight="1"/>
    <row r="193" customFormat="1" ht="15.75" customHeight="1"/>
    <row r="194" customFormat="1" ht="15.75" customHeight="1"/>
    <row r="195" customFormat="1" ht="15.75" customHeight="1"/>
    <row r="196" customFormat="1" ht="15.75" customHeight="1"/>
    <row r="197" customFormat="1" ht="15.75" customHeight="1"/>
    <row r="198" customFormat="1" ht="15.75" customHeight="1"/>
    <row r="199" customFormat="1" ht="15.75" customHeight="1"/>
    <row r="200" customFormat="1" ht="15.75" customHeight="1"/>
    <row r="201" customFormat="1" ht="15.75" customHeight="1"/>
    <row r="202" customFormat="1" ht="15.75" customHeight="1"/>
    <row r="203" customFormat="1" ht="15.75" customHeight="1"/>
    <row r="204" customFormat="1" ht="15.75" customHeight="1"/>
    <row r="205" customFormat="1" ht="15.75" customHeight="1"/>
    <row r="206" customFormat="1" ht="15.75" customHeight="1"/>
    <row r="207" customFormat="1" ht="15.75" customHeight="1"/>
    <row r="208" customFormat="1" ht="15.75" customHeight="1"/>
    <row r="209" customFormat="1" ht="15.75" customHeight="1"/>
    <row r="210" customFormat="1" ht="15.75" customHeight="1"/>
    <row r="211" customFormat="1" ht="15.75" customHeight="1"/>
    <row r="212" customFormat="1" ht="15.75" customHeight="1"/>
    <row r="213" customFormat="1" ht="15.75" customHeight="1"/>
    <row r="214" customFormat="1" ht="15.75" customHeight="1"/>
    <row r="215" customFormat="1" ht="15.75" customHeight="1"/>
    <row r="216" customFormat="1" ht="15.75" customHeight="1"/>
    <row r="217" customFormat="1" ht="15.75" customHeight="1"/>
    <row r="218" customFormat="1" ht="15.75" customHeight="1"/>
    <row r="219" customFormat="1" ht="15.75" customHeight="1"/>
    <row r="220" customFormat="1" ht="15.75" customHeight="1"/>
    <row r="221" customFormat="1" ht="15.75" customHeight="1"/>
    <row r="222" customFormat="1" ht="15.75" customHeight="1"/>
    <row r="223" customFormat="1" ht="15.75" customHeight="1"/>
    <row r="224" customFormat="1" ht="15.75" customHeight="1"/>
    <row r="225" customFormat="1" ht="15.75" customHeight="1"/>
    <row r="226" customFormat="1" ht="15.75" customHeight="1"/>
    <row r="227" customFormat="1" ht="15.75" customHeight="1"/>
    <row r="228" customFormat="1" ht="15.75" customHeight="1"/>
    <row r="229" customFormat="1" ht="15.75" customHeight="1"/>
    <row r="230" customFormat="1" ht="15.75" customHeight="1"/>
    <row r="231" customFormat="1" ht="15.75" customHeight="1"/>
    <row r="232" customFormat="1" ht="15.75" customHeight="1"/>
    <row r="233" customFormat="1" ht="15.75" customHeight="1"/>
    <row r="234" customFormat="1" ht="15.75" customHeight="1"/>
    <row r="235" customFormat="1" ht="15.75" customHeight="1"/>
    <row r="236" customFormat="1" ht="15.75" customHeight="1"/>
    <row r="237" customFormat="1" ht="15.75" customHeight="1"/>
    <row r="238" customFormat="1" ht="15.75" customHeight="1"/>
    <row r="239" customFormat="1" ht="15.75" customHeight="1"/>
    <row r="240" customFormat="1" ht="15.75" customHeight="1"/>
    <row r="241" customFormat="1" ht="15.75" customHeight="1"/>
    <row r="242" customFormat="1" ht="15.75" customHeight="1"/>
    <row r="243" customFormat="1" ht="15.75" customHeight="1"/>
    <row r="244" customFormat="1" ht="15.75" customHeight="1"/>
    <row r="245" customFormat="1" ht="15.75" customHeight="1"/>
    <row r="246" customFormat="1" ht="15.75" customHeight="1"/>
    <row r="247" customFormat="1" ht="15.75" customHeight="1"/>
    <row r="248" customFormat="1" ht="15.75" customHeight="1"/>
    <row r="249" customFormat="1" ht="15.75" customHeight="1"/>
    <row r="250" customFormat="1" ht="15.75" customHeight="1"/>
    <row r="251" customFormat="1" ht="15.75" customHeight="1"/>
    <row r="252" customFormat="1" ht="15.75" customHeight="1"/>
    <row r="253" customFormat="1" ht="15.75" customHeight="1"/>
    <row r="254" customFormat="1" ht="15.75" customHeight="1"/>
    <row r="255" customFormat="1" ht="15.75" customHeight="1"/>
    <row r="256" customFormat="1" ht="15.75" customHeight="1"/>
    <row r="257" customFormat="1" ht="15.75" customHeight="1"/>
    <row r="258" customFormat="1" ht="15.75" customHeight="1"/>
    <row r="259" customFormat="1" ht="15.75" customHeight="1"/>
    <row r="260" customFormat="1" ht="15.75" customHeight="1"/>
    <row r="261" customFormat="1" ht="15.75" customHeight="1"/>
    <row r="262" customFormat="1" ht="15.75" customHeight="1"/>
    <row r="263" customFormat="1" ht="15.75" customHeight="1"/>
    <row r="264" customFormat="1" ht="15.75" customHeight="1"/>
    <row r="265" customFormat="1" ht="15.75" customHeight="1"/>
    <row r="266" customFormat="1" ht="15.75" customHeight="1"/>
    <row r="267" customFormat="1" ht="15.75" customHeight="1"/>
    <row r="268" customFormat="1" ht="15.75" customHeight="1"/>
    <row r="269" customFormat="1" ht="15.75" customHeight="1"/>
    <row r="270" customFormat="1" ht="15.75" customHeight="1"/>
    <row r="271" customFormat="1" ht="15.75" customHeight="1"/>
    <row r="272" customFormat="1" ht="15.75" customHeight="1"/>
    <row r="273" customFormat="1" ht="15.75" customHeight="1"/>
    <row r="274" customFormat="1" ht="15.75" customHeight="1"/>
    <row r="275" customFormat="1" ht="15.75" customHeight="1"/>
    <row r="276" customFormat="1" ht="15.75" customHeight="1"/>
    <row r="277" customFormat="1" ht="15.75" customHeight="1"/>
    <row r="278" customFormat="1" ht="15.75" customHeight="1"/>
    <row r="279" customFormat="1" ht="15.75" customHeight="1"/>
    <row r="280" customFormat="1" ht="15.75" customHeight="1"/>
    <row r="281" customFormat="1" ht="15.75" customHeight="1"/>
    <row r="282" customFormat="1" ht="15.75" customHeight="1"/>
    <row r="283" customFormat="1" ht="15.75" customHeight="1"/>
    <row r="284" customFormat="1" ht="15.75" customHeight="1"/>
    <row r="285" customFormat="1" ht="15.75" customHeight="1"/>
    <row r="286" customFormat="1" ht="15.75" customHeight="1"/>
    <row r="287" customFormat="1" ht="15.75" customHeight="1"/>
    <row r="288" customFormat="1" ht="15.75" customHeight="1"/>
    <row r="289" customFormat="1" ht="15.75" customHeight="1"/>
    <row r="290" customFormat="1" ht="15.75" customHeight="1"/>
    <row r="291" customFormat="1" ht="15.75" customHeight="1"/>
    <row r="292" customFormat="1" ht="15.75" customHeight="1"/>
    <row r="293" customFormat="1" ht="15.75" customHeight="1"/>
    <row r="294" customFormat="1" ht="15.75" customHeight="1"/>
    <row r="295" customFormat="1" ht="15.75" customHeight="1"/>
    <row r="296" customFormat="1" ht="15.75" customHeight="1"/>
    <row r="297" customFormat="1" ht="15.75" customHeight="1"/>
    <row r="298" customFormat="1" ht="15.75" customHeight="1"/>
    <row r="299" customFormat="1" ht="15.75" customHeight="1"/>
    <row r="300" customFormat="1" ht="15.75" customHeight="1"/>
    <row r="301" customFormat="1" ht="15.75" customHeight="1"/>
    <row r="302" customFormat="1" ht="15.75" customHeight="1"/>
    <row r="303" customFormat="1" ht="15.75" customHeight="1"/>
    <row r="304" customFormat="1" ht="15.75" customHeight="1"/>
    <row r="305" customFormat="1" ht="15.75" customHeight="1"/>
    <row r="306" customFormat="1" ht="15.75" customHeight="1"/>
    <row r="307" customFormat="1" ht="15.75" customHeight="1"/>
    <row r="308" customFormat="1" ht="15.75" customHeight="1"/>
    <row r="309" customFormat="1" ht="15.75" customHeight="1"/>
    <row r="310" customFormat="1" ht="15.75" customHeight="1"/>
    <row r="311" customFormat="1" ht="15.75" customHeight="1"/>
    <row r="312" customFormat="1" ht="15.75" customHeight="1"/>
    <row r="313" customFormat="1" ht="15.75" customHeight="1"/>
    <row r="314" customFormat="1" ht="15.75" customHeight="1"/>
    <row r="315" customFormat="1" ht="15.75" customHeight="1"/>
    <row r="316" customFormat="1" ht="15.75" customHeight="1"/>
    <row r="317" customFormat="1" ht="15.75" customHeight="1"/>
    <row r="318" customFormat="1" ht="15.75" customHeight="1"/>
    <row r="319" customFormat="1" ht="15.75" customHeight="1"/>
    <row r="320" customFormat="1" ht="15.75" customHeight="1"/>
    <row r="321" customFormat="1" ht="15.75" customHeight="1"/>
    <row r="322" customFormat="1" ht="15.75" customHeight="1"/>
    <row r="323" customFormat="1" ht="15.75" customHeight="1"/>
    <row r="324" customFormat="1" ht="15.75" customHeight="1"/>
    <row r="325" customFormat="1" ht="15.75" customHeight="1"/>
    <row r="326" customFormat="1" ht="15.75" customHeight="1"/>
    <row r="327" customFormat="1" ht="15.75" customHeight="1"/>
    <row r="328" customFormat="1" ht="15.75" customHeight="1"/>
    <row r="329" customFormat="1" ht="15.75" customHeight="1"/>
    <row r="330" customFormat="1" ht="15.75" customHeight="1"/>
    <row r="331" customFormat="1" ht="15.75" customHeight="1"/>
    <row r="332" customFormat="1" ht="15.75" customHeight="1"/>
    <row r="333" customFormat="1" ht="15.75" customHeight="1"/>
    <row r="334" customFormat="1" ht="15.75" customHeight="1"/>
    <row r="335" customFormat="1" ht="15.75" customHeight="1"/>
    <row r="336" customFormat="1" ht="15.75" customHeight="1"/>
    <row r="337" customFormat="1" ht="15.75" customHeight="1"/>
    <row r="338" customFormat="1" ht="15.75" customHeight="1"/>
    <row r="339" customFormat="1" ht="15.75" customHeight="1"/>
    <row r="340" customFormat="1" ht="15.75" customHeight="1"/>
    <row r="341" customFormat="1" ht="15.75" customHeight="1"/>
    <row r="342" customFormat="1" ht="15.75" customHeight="1"/>
    <row r="343" customFormat="1" ht="15.75" customHeight="1"/>
    <row r="344" customFormat="1" ht="15.75" customHeight="1"/>
    <row r="345" customFormat="1" ht="15.75" customHeight="1"/>
    <row r="346" customFormat="1" ht="15.75" customHeight="1"/>
    <row r="347" customFormat="1" ht="15.75" customHeight="1"/>
    <row r="348" customFormat="1" ht="15.75" customHeight="1"/>
    <row r="349" customFormat="1" ht="15.75" customHeight="1"/>
    <row r="350" customFormat="1" ht="15.75" customHeight="1"/>
    <row r="351" customFormat="1" ht="15.75" customHeight="1"/>
    <row r="352" customFormat="1" ht="15.75" customHeight="1"/>
    <row r="353" customFormat="1" ht="15.75" customHeight="1"/>
    <row r="354" customFormat="1" ht="15.75" customHeight="1"/>
    <row r="355" customFormat="1" ht="15.75" customHeight="1"/>
    <row r="356" customFormat="1" ht="15.75" customHeight="1"/>
    <row r="357" customFormat="1" ht="15.75" customHeight="1"/>
    <row r="358" customFormat="1" ht="15.75" customHeight="1"/>
    <row r="359" customFormat="1" ht="15.75" customHeight="1"/>
    <row r="360" customFormat="1" ht="15.75" customHeight="1"/>
    <row r="361" customFormat="1" ht="15.75" customHeight="1"/>
    <row r="362" customFormat="1" ht="15.75" customHeight="1"/>
    <row r="363" customFormat="1" ht="15.75" customHeight="1"/>
    <row r="364" customFormat="1" ht="15.75" customHeight="1"/>
    <row r="365" customFormat="1" ht="15.75" customHeight="1"/>
    <row r="366" customFormat="1" ht="15.75" customHeight="1"/>
    <row r="367" customFormat="1" ht="15.75" customHeight="1"/>
    <row r="368" customFormat="1" ht="15.75" customHeight="1"/>
    <row r="369" customFormat="1" ht="15.75" customHeight="1"/>
    <row r="370" customFormat="1" ht="15.75" customHeight="1"/>
    <row r="371" customFormat="1" ht="15.75" customHeight="1"/>
    <row r="372" customFormat="1" ht="15.75" customHeight="1"/>
    <row r="373" customFormat="1" ht="15.75" customHeight="1"/>
    <row r="374" customFormat="1" ht="15.75" customHeight="1"/>
    <row r="375" customFormat="1" ht="15.75" customHeight="1"/>
    <row r="376" customFormat="1" ht="15.75" customHeight="1"/>
    <row r="377" customFormat="1" ht="15.75" customHeight="1"/>
    <row r="378" customFormat="1" ht="15.75" customHeight="1"/>
    <row r="379" customFormat="1" ht="15.75" customHeight="1"/>
    <row r="380" customFormat="1" ht="15.75" customHeight="1"/>
    <row r="381" customFormat="1" ht="15.75" customHeight="1"/>
    <row r="382" customFormat="1" ht="15.75" customHeight="1"/>
    <row r="383" customFormat="1" ht="15.75" customHeight="1"/>
    <row r="384" customFormat="1" ht="15.75" customHeight="1"/>
    <row r="385" customFormat="1" ht="15.75" customHeight="1"/>
    <row r="386" customFormat="1" ht="15.75" customHeight="1"/>
    <row r="387" customFormat="1" ht="15.75" customHeight="1"/>
    <row r="388" customFormat="1" ht="15.75" customHeight="1"/>
    <row r="389" customFormat="1" ht="15.75" customHeight="1"/>
    <row r="390" customFormat="1" ht="15.75" customHeight="1"/>
    <row r="391" customFormat="1" ht="15.75" customHeight="1"/>
    <row r="392" customFormat="1" ht="15.75" customHeight="1"/>
    <row r="393" customFormat="1" ht="15.75" customHeight="1"/>
    <row r="394" customFormat="1" ht="15.75" customHeight="1"/>
    <row r="395" customFormat="1" ht="15.75" customHeight="1"/>
    <row r="396" customFormat="1" ht="15.75" customHeight="1"/>
    <row r="397" customFormat="1" ht="15.75" customHeight="1"/>
    <row r="398" customFormat="1" ht="15.75" customHeight="1"/>
    <row r="399" customFormat="1" ht="15.75" customHeight="1"/>
    <row r="400" customFormat="1" ht="15.75" customHeight="1"/>
    <row r="401" customFormat="1" ht="15.75" customHeight="1"/>
    <row r="402" customFormat="1" ht="15.75" customHeight="1"/>
    <row r="403" customFormat="1" ht="15.75" customHeight="1"/>
    <row r="404" customFormat="1" ht="15.75" customHeight="1"/>
    <row r="405" customFormat="1" ht="15.75" customHeight="1"/>
    <row r="406" customFormat="1" ht="15.75" customHeight="1"/>
    <row r="407" customFormat="1" ht="15.75" customHeight="1"/>
    <row r="408" customFormat="1" ht="15.75" customHeight="1"/>
    <row r="409" customFormat="1" ht="15.75" customHeight="1"/>
    <row r="410" customFormat="1" ht="15.75" customHeight="1"/>
    <row r="411" customFormat="1" ht="15.75" customHeight="1"/>
    <row r="412" customFormat="1" ht="15.75" customHeight="1"/>
    <row r="413" customFormat="1" ht="15.75" customHeight="1"/>
    <row r="414" customFormat="1" ht="15.75" customHeight="1"/>
    <row r="415" customFormat="1" ht="15.75" customHeight="1"/>
    <row r="416" customFormat="1" ht="15.75" customHeight="1"/>
    <row r="417" customFormat="1" ht="15.75" customHeight="1"/>
    <row r="418" customFormat="1" ht="15.75" customHeight="1"/>
    <row r="419" customFormat="1" ht="15.75" customHeight="1"/>
    <row r="420" customFormat="1" ht="15.75" customHeight="1"/>
    <row r="421" customFormat="1" ht="15.75" customHeight="1"/>
    <row r="422" customFormat="1" ht="15.75" customHeight="1"/>
    <row r="423" customFormat="1" ht="15.75" customHeight="1"/>
    <row r="424" customFormat="1" ht="15.75" customHeight="1"/>
    <row r="425" customFormat="1" ht="15.75" customHeight="1"/>
    <row r="426" customFormat="1" ht="15.75" customHeight="1"/>
    <row r="427" customFormat="1" ht="15.75" customHeight="1"/>
    <row r="428" customFormat="1" ht="15.75" customHeight="1"/>
    <row r="429" customFormat="1" ht="15.75" customHeight="1"/>
    <row r="430" customFormat="1" ht="15.75" customHeight="1"/>
    <row r="431" customFormat="1" ht="15.75" customHeight="1"/>
    <row r="432" customFormat="1" ht="15.75" customHeight="1"/>
    <row r="433" customFormat="1" ht="15.75" customHeight="1"/>
    <row r="434" customFormat="1" ht="15.75" customHeight="1"/>
    <row r="435" customFormat="1" ht="15.75" customHeight="1"/>
    <row r="436" customFormat="1" ht="15.75" customHeight="1"/>
    <row r="437" customFormat="1" ht="15.75" customHeight="1"/>
    <row r="438" customFormat="1" ht="15.75" customHeight="1"/>
    <row r="439" customFormat="1" ht="15.75" customHeight="1"/>
    <row r="440" customFormat="1" ht="15.75" customHeight="1"/>
    <row r="441" customFormat="1" ht="15.75" customHeight="1"/>
    <row r="442" customFormat="1" ht="15.75" customHeight="1"/>
    <row r="443" customFormat="1" ht="15.75" customHeight="1"/>
    <row r="444" customFormat="1" ht="15.75" customHeight="1"/>
    <row r="445" customFormat="1" ht="15.75" customHeight="1"/>
    <row r="446" customFormat="1" ht="15.75" customHeight="1"/>
    <row r="447" customFormat="1" ht="15.75" customHeight="1"/>
    <row r="448" customFormat="1" ht="15.75" customHeight="1"/>
    <row r="449" customFormat="1" ht="15.75" customHeight="1"/>
    <row r="450" customFormat="1" ht="15.75" customHeight="1"/>
    <row r="451" customFormat="1" ht="15.75" customHeight="1"/>
    <row r="452" customFormat="1" ht="15.75" customHeight="1"/>
    <row r="453" customFormat="1" ht="15.75" customHeight="1"/>
    <row r="454" customFormat="1" ht="15.75" customHeight="1"/>
    <row r="455" customFormat="1" ht="15.75" customHeight="1"/>
    <row r="456" customFormat="1" ht="15.75" customHeight="1"/>
    <row r="457" customFormat="1" ht="15.75" customHeight="1"/>
    <row r="458" customFormat="1" ht="15.75" customHeight="1"/>
    <row r="459" customFormat="1" ht="15.75" customHeight="1"/>
    <row r="460" customFormat="1" ht="15.75" customHeight="1"/>
    <row r="461" customFormat="1" ht="15.75" customHeight="1"/>
    <row r="462" customFormat="1" ht="15.75" customHeight="1"/>
    <row r="463" customFormat="1" ht="15.75" customHeight="1"/>
    <row r="464" customFormat="1" ht="15.75" customHeight="1"/>
    <row r="465" customFormat="1" ht="15.75" customHeight="1"/>
    <row r="466" customFormat="1" ht="15.75" customHeight="1"/>
    <row r="467" customFormat="1" ht="15.75" customHeight="1"/>
    <row r="468" customFormat="1" ht="15.75" customHeight="1"/>
    <row r="469" customFormat="1" ht="15.75" customHeight="1"/>
    <row r="470" customFormat="1" ht="15.75" customHeight="1"/>
    <row r="471" customFormat="1" ht="15.75" customHeight="1"/>
    <row r="472" customFormat="1" ht="15.75" customHeight="1"/>
    <row r="473" customFormat="1" ht="15.75" customHeight="1"/>
    <row r="474" customFormat="1" ht="15.75" customHeight="1"/>
    <row r="475" customFormat="1" ht="15.75" customHeight="1"/>
    <row r="476" customFormat="1" ht="15.75" customHeight="1"/>
    <row r="477" customFormat="1" ht="15.75" customHeight="1"/>
    <row r="478" customFormat="1" ht="15.75" customHeight="1"/>
    <row r="479" customFormat="1" ht="15.75" customHeight="1"/>
    <row r="480" customFormat="1" ht="15.75" customHeight="1"/>
    <row r="481" customFormat="1" ht="15.75" customHeight="1"/>
    <row r="482" customFormat="1" ht="15.75" customHeight="1"/>
    <row r="483" customFormat="1" ht="15.75" customHeight="1"/>
    <row r="484" customFormat="1" ht="15.75" customHeight="1"/>
    <row r="485" customFormat="1" ht="15.75" customHeight="1"/>
    <row r="486" customFormat="1" ht="15.75" customHeight="1"/>
    <row r="487" customFormat="1" ht="15.75" customHeight="1"/>
    <row r="488" customFormat="1" ht="15.75" customHeight="1"/>
    <row r="489" customFormat="1" ht="15.75" customHeight="1"/>
    <row r="490" customFormat="1" ht="15.75" customHeight="1"/>
    <row r="491" customFormat="1" ht="15.75" customHeight="1"/>
    <row r="492" customFormat="1" ht="15.75" customHeight="1"/>
    <row r="493" customFormat="1" ht="15.75" customHeight="1"/>
    <row r="494" customFormat="1" ht="15.75" customHeight="1"/>
    <row r="495" customFormat="1" ht="15.75" customHeight="1"/>
    <row r="496" customFormat="1" ht="15.75" customHeight="1"/>
    <row r="497" customFormat="1" ht="15.75" customHeight="1"/>
    <row r="498" customFormat="1" ht="15.75" customHeight="1"/>
    <row r="499" customFormat="1" ht="15.75" customHeight="1"/>
    <row r="500" customFormat="1" ht="15.75" customHeight="1"/>
    <row r="501" customFormat="1" ht="15.75" customHeight="1"/>
    <row r="502" customFormat="1" ht="15.75" customHeight="1"/>
    <row r="503" customFormat="1" ht="15.75" customHeight="1"/>
    <row r="504" customFormat="1" ht="15.75" customHeight="1"/>
    <row r="505" customFormat="1" ht="15.75" customHeight="1"/>
    <row r="506" customFormat="1" ht="15.75" customHeight="1"/>
    <row r="507" customFormat="1" ht="15.75" customHeight="1"/>
    <row r="508" customFormat="1" ht="15.75" customHeight="1"/>
    <row r="509" customFormat="1" ht="15.75" customHeight="1"/>
    <row r="510" customFormat="1" ht="15.75" customHeight="1"/>
    <row r="511" customFormat="1" ht="15.75" customHeight="1"/>
    <row r="512" customFormat="1" ht="15.75" customHeight="1"/>
    <row r="513" customFormat="1" ht="15.75" customHeight="1"/>
    <row r="514" customFormat="1" ht="15.75" customHeight="1"/>
    <row r="515" customFormat="1" ht="15.75" customHeight="1"/>
    <row r="516" customFormat="1" ht="15.75" customHeight="1"/>
    <row r="517" customFormat="1" ht="15.75" customHeight="1"/>
    <row r="518" customFormat="1" ht="15.75" customHeight="1"/>
    <row r="519" customFormat="1" ht="15.75" customHeight="1"/>
    <row r="520" customFormat="1" ht="15.75" customHeight="1"/>
    <row r="521" customFormat="1" ht="15.75" customHeight="1"/>
    <row r="522" customFormat="1" ht="15.75" customHeight="1"/>
    <row r="523" customFormat="1" ht="15.75" customHeight="1"/>
    <row r="524" customFormat="1" ht="15.75" customHeight="1"/>
    <row r="525" customFormat="1" ht="15.75" customHeight="1"/>
    <row r="526" customFormat="1" ht="15.75" customHeight="1"/>
    <row r="527" customFormat="1" ht="15.75" customHeight="1"/>
    <row r="528" customFormat="1" ht="15.75" customHeight="1"/>
    <row r="529" customFormat="1" ht="15.75" customHeight="1"/>
    <row r="530" customFormat="1" ht="15.75" customHeight="1"/>
    <row r="531" customFormat="1" ht="15.75" customHeight="1"/>
    <row r="532" customFormat="1" ht="15.75" customHeight="1"/>
    <row r="533" customFormat="1" ht="15.75" customHeight="1"/>
    <row r="534" customFormat="1" ht="15.75" customHeight="1"/>
    <row r="535" customFormat="1" ht="15.75" customHeight="1"/>
    <row r="536" customFormat="1" ht="15.75" customHeight="1"/>
    <row r="537" customFormat="1" ht="15.75" customHeight="1"/>
    <row r="538" customFormat="1" ht="15.75" customHeight="1"/>
    <row r="539" customFormat="1" ht="15.75" customHeight="1"/>
    <row r="540" customFormat="1" ht="15.75" customHeight="1"/>
    <row r="541" customFormat="1" ht="15.75" customHeight="1"/>
    <row r="542" customFormat="1" ht="15.75" customHeight="1"/>
    <row r="543" customFormat="1" ht="15.75" customHeight="1"/>
    <row r="544" customFormat="1" ht="15.75" customHeight="1"/>
    <row r="545" customFormat="1" ht="15.75" customHeight="1"/>
    <row r="546" customFormat="1" ht="15.75" customHeight="1"/>
    <row r="547" customFormat="1" ht="15.75" customHeight="1"/>
    <row r="548" customFormat="1" ht="15.75" customHeight="1"/>
    <row r="549" customFormat="1" ht="15.75" customHeight="1"/>
    <row r="550" customFormat="1" ht="15.75" customHeight="1"/>
    <row r="551" customFormat="1" ht="15.75" customHeight="1"/>
    <row r="552" customFormat="1" ht="15.75" customHeight="1"/>
    <row r="553" customFormat="1" ht="15.75" customHeight="1"/>
    <row r="554" customFormat="1" ht="15.75" customHeight="1"/>
    <row r="555" customFormat="1" ht="15.75" customHeight="1"/>
    <row r="556" customFormat="1" ht="15.75" customHeight="1"/>
    <row r="557" customFormat="1" ht="15.75" customHeight="1"/>
    <row r="558" customFormat="1" ht="15.75" customHeight="1"/>
    <row r="559" customFormat="1" ht="15.75" customHeight="1"/>
    <row r="560" customFormat="1" ht="15.75" customHeight="1"/>
    <row r="561" customFormat="1" ht="15.75" customHeight="1"/>
    <row r="562" customFormat="1" ht="15.75" customHeight="1"/>
    <row r="563" customFormat="1" ht="15.75" customHeight="1"/>
    <row r="564" customFormat="1" ht="15.75" customHeight="1"/>
    <row r="565" customFormat="1" ht="15.75" customHeight="1"/>
    <row r="566" customFormat="1" ht="15.75" customHeight="1"/>
    <row r="567" customFormat="1" ht="15.75" customHeight="1"/>
    <row r="568" customFormat="1" ht="15.75" customHeight="1"/>
    <row r="569" customFormat="1" ht="15.75" customHeight="1"/>
    <row r="570" customFormat="1" ht="15.75" customHeight="1"/>
    <row r="571" customFormat="1" ht="15.75" customHeight="1"/>
    <row r="572" customFormat="1" ht="15.75" customHeight="1"/>
    <row r="573" customFormat="1" ht="15.75" customHeight="1"/>
    <row r="574" customFormat="1" ht="15.75" customHeight="1"/>
    <row r="575" customFormat="1" ht="15.75" customHeight="1"/>
    <row r="576" customFormat="1" ht="15.75" customHeight="1"/>
    <row r="577" customFormat="1" ht="15.75" customHeight="1"/>
    <row r="578" customFormat="1" ht="15.75" customHeight="1"/>
    <row r="579" customFormat="1" ht="15.75" customHeight="1"/>
    <row r="580" customFormat="1" ht="15.75" customHeight="1"/>
    <row r="581" customFormat="1" ht="15.75" customHeight="1"/>
    <row r="582" customFormat="1" ht="15.75" customHeight="1"/>
    <row r="583" customFormat="1" ht="15.75" customHeight="1"/>
    <row r="584" customFormat="1" ht="15.75" customHeight="1"/>
    <row r="585" customFormat="1" ht="15.75" customHeight="1"/>
    <row r="586" customFormat="1" ht="15.75" customHeight="1"/>
    <row r="587" customFormat="1" ht="15.75" customHeight="1"/>
    <row r="588" customFormat="1" ht="15.75" customHeight="1"/>
    <row r="589" customFormat="1" ht="15.75" customHeight="1"/>
    <row r="590" customFormat="1" ht="15.75" customHeight="1"/>
    <row r="591" customFormat="1" ht="15.75" customHeight="1"/>
    <row r="592" customFormat="1" ht="15.75" customHeight="1"/>
    <row r="593" customFormat="1" ht="15.75" customHeight="1"/>
    <row r="594" customFormat="1" ht="15.75" customHeight="1"/>
    <row r="595" customFormat="1" ht="15.75" customHeight="1"/>
    <row r="596" customFormat="1" ht="15.75" customHeight="1"/>
    <row r="597" customFormat="1" ht="15.75" customHeight="1"/>
    <row r="598" customFormat="1" ht="15.75" customHeight="1"/>
    <row r="599" customFormat="1" ht="15.75" customHeight="1"/>
    <row r="600" customFormat="1" ht="15.75" customHeight="1"/>
    <row r="601" customFormat="1" ht="15.75" customHeight="1"/>
    <row r="602" customFormat="1" ht="15.75" customHeight="1"/>
    <row r="603" customFormat="1" ht="15.75" customHeight="1"/>
    <row r="604" customFormat="1" ht="15.75" customHeight="1"/>
    <row r="605" customFormat="1" ht="15.75" customHeight="1"/>
    <row r="606" customFormat="1" ht="15.75" customHeight="1"/>
    <row r="607" customFormat="1" ht="15.75" customHeight="1"/>
    <row r="608" customFormat="1" ht="15.75" customHeight="1"/>
    <row r="609" customFormat="1" ht="15.75" customHeight="1"/>
    <row r="610" customFormat="1" ht="15.75" customHeight="1"/>
    <row r="611" customFormat="1" ht="15.75" customHeight="1"/>
    <row r="612" customFormat="1" ht="15.75" customHeight="1"/>
    <row r="613" customFormat="1" ht="15.75" customHeight="1"/>
    <row r="614" customFormat="1" ht="15.75" customHeight="1"/>
    <row r="615" customFormat="1" ht="15.75" customHeight="1"/>
    <row r="616" customFormat="1" ht="15.75" customHeight="1"/>
    <row r="617" customFormat="1" ht="15.75" customHeight="1"/>
    <row r="618" customFormat="1" ht="15.75" customHeight="1"/>
    <row r="619" customFormat="1" ht="15.75" customHeight="1"/>
    <row r="620" customFormat="1" ht="15.75" customHeight="1"/>
    <row r="621" customFormat="1" ht="15.75" customHeight="1"/>
    <row r="622" customFormat="1" ht="15.75" customHeight="1"/>
    <row r="623" customFormat="1" ht="15.75" customHeight="1"/>
    <row r="624" customFormat="1" ht="15.75" customHeight="1"/>
    <row r="625" customFormat="1" ht="15.75" customHeight="1"/>
    <row r="626" customFormat="1" ht="15.75" customHeight="1"/>
    <row r="627" customFormat="1" ht="15.75" customHeight="1"/>
    <row r="628" customFormat="1" ht="15.75" customHeight="1"/>
    <row r="629" customFormat="1" ht="15.75" customHeight="1"/>
    <row r="630" customFormat="1" ht="15.75" customHeight="1"/>
    <row r="631" customFormat="1" ht="15.75" customHeight="1"/>
    <row r="632" customFormat="1" ht="15.75" customHeight="1"/>
    <row r="633" customFormat="1" ht="15.75" customHeight="1"/>
    <row r="634" customFormat="1" ht="15.75" customHeight="1"/>
    <row r="635" customFormat="1" ht="15.75" customHeight="1"/>
    <row r="636" customFormat="1" ht="15.75" customHeight="1"/>
    <row r="637" customFormat="1" ht="15.75" customHeight="1"/>
    <row r="638" customFormat="1" ht="15.75" customHeight="1"/>
    <row r="639" customFormat="1" ht="15.75" customHeight="1"/>
    <row r="640" customFormat="1" ht="15.75" customHeight="1"/>
    <row r="641" customFormat="1" ht="15.75" customHeight="1"/>
    <row r="642" customFormat="1" ht="15.75" customHeight="1"/>
    <row r="643" customFormat="1" ht="15.75" customHeight="1"/>
    <row r="644" customFormat="1" ht="15.75" customHeight="1"/>
    <row r="645" customFormat="1" ht="15.75" customHeight="1"/>
    <row r="646" customFormat="1" ht="15.75" customHeight="1"/>
    <row r="647" customFormat="1" ht="15.75" customHeight="1"/>
    <row r="648" customFormat="1" ht="15.75" customHeight="1"/>
    <row r="649" customFormat="1" ht="15.75" customHeight="1"/>
    <row r="650" customFormat="1" ht="15.75" customHeight="1"/>
    <row r="651" customFormat="1" ht="15.75" customHeight="1"/>
    <row r="652" customFormat="1" ht="15.75" customHeight="1"/>
    <row r="653" customFormat="1" ht="15.75" customHeight="1"/>
    <row r="654" customFormat="1" ht="15.75" customHeight="1"/>
    <row r="655" customFormat="1" ht="15.75" customHeight="1"/>
    <row r="656" customFormat="1" ht="15.75" customHeight="1"/>
    <row r="657" customFormat="1" ht="15.75" customHeight="1"/>
    <row r="658" customFormat="1" ht="15.75" customHeight="1"/>
    <row r="659" customFormat="1" ht="15.75" customHeight="1"/>
    <row r="660" customFormat="1" ht="15.75" customHeight="1"/>
    <row r="661" customFormat="1" ht="15.75" customHeight="1"/>
    <row r="662" customFormat="1" ht="15.75" customHeight="1"/>
    <row r="663" customFormat="1" ht="15.75" customHeight="1"/>
    <row r="664" customFormat="1" ht="15.75" customHeight="1"/>
    <row r="665" customFormat="1" ht="15.75" customHeight="1"/>
    <row r="666" customFormat="1" ht="15.75" customHeight="1"/>
    <row r="667" customFormat="1" ht="15.75" customHeight="1"/>
    <row r="668" customFormat="1" ht="15.75" customHeight="1"/>
    <row r="669" customFormat="1" ht="15.75" customHeight="1"/>
    <row r="670" customFormat="1" ht="15.75" customHeight="1"/>
    <row r="671" customFormat="1" ht="15.75" customHeight="1"/>
    <row r="672" customFormat="1" ht="15.75" customHeight="1"/>
    <row r="673" customFormat="1" ht="15.75" customHeight="1"/>
    <row r="674" customFormat="1" ht="15.75" customHeight="1"/>
    <row r="675" customFormat="1" ht="15.75" customHeight="1"/>
    <row r="676" customFormat="1" ht="15.75" customHeight="1"/>
    <row r="677" customFormat="1" ht="15.75" customHeight="1"/>
    <row r="678" customFormat="1" ht="15.75" customHeight="1"/>
    <row r="679" customFormat="1" ht="15.75" customHeight="1"/>
    <row r="680" customFormat="1" ht="15.75" customHeight="1"/>
    <row r="681" customFormat="1" ht="15.75" customHeight="1"/>
    <row r="682" customFormat="1" ht="15.75" customHeight="1"/>
    <row r="683" customFormat="1" ht="15.75" customHeight="1"/>
    <row r="684" customFormat="1" ht="15.75" customHeight="1"/>
    <row r="685" customFormat="1" ht="15.75" customHeight="1"/>
    <row r="686" customFormat="1" ht="15.75" customHeight="1"/>
    <row r="687" customFormat="1" ht="15.75" customHeight="1"/>
    <row r="688" customFormat="1" ht="15.75" customHeight="1"/>
    <row r="689" customFormat="1" ht="15.75" customHeight="1"/>
    <row r="690" customFormat="1" ht="15.75" customHeight="1"/>
    <row r="691" customFormat="1" ht="15.75" customHeight="1"/>
    <row r="692" customFormat="1" ht="15.75" customHeight="1"/>
    <row r="693" customFormat="1" ht="15.75" customHeight="1"/>
    <row r="694" customFormat="1" ht="15.75" customHeight="1"/>
    <row r="695" customFormat="1" ht="15.75" customHeight="1"/>
    <row r="696" customFormat="1" ht="15.75" customHeight="1"/>
    <row r="697" customFormat="1" ht="15.75" customHeight="1"/>
    <row r="698" customFormat="1" ht="15.75" customHeight="1"/>
    <row r="699" customFormat="1" ht="15.75" customHeight="1"/>
    <row r="700" customFormat="1" ht="15.75" customHeight="1"/>
    <row r="701" customFormat="1" ht="15.75" customHeight="1"/>
    <row r="702" customFormat="1" ht="15.75" customHeight="1"/>
    <row r="703" customFormat="1" ht="15.75" customHeight="1"/>
    <row r="704" customFormat="1" ht="15.75" customHeight="1"/>
    <row r="705" customFormat="1" ht="15.75" customHeight="1"/>
    <row r="706" customFormat="1" ht="15.75" customHeight="1"/>
    <row r="707" customFormat="1" ht="15.75" customHeight="1"/>
    <row r="708" customFormat="1" ht="15.75" customHeight="1"/>
    <row r="709" customFormat="1" ht="15.75" customHeight="1"/>
    <row r="710" customFormat="1" ht="15.75" customHeight="1"/>
    <row r="711" customFormat="1" ht="15.75" customHeight="1"/>
    <row r="712" customFormat="1" ht="15.75" customHeight="1"/>
    <row r="713" customFormat="1" ht="15.75" customHeight="1"/>
    <row r="714" customFormat="1" ht="15.75" customHeight="1"/>
    <row r="715" customFormat="1" ht="15.75" customHeight="1"/>
    <row r="716" customFormat="1" ht="15.75" customHeight="1"/>
    <row r="717" customFormat="1" ht="15.75" customHeight="1"/>
    <row r="718" customFormat="1" ht="15.75" customHeight="1"/>
    <row r="719" customFormat="1" ht="15.75" customHeight="1"/>
    <row r="720" customFormat="1" ht="15.75" customHeight="1"/>
    <row r="721" customFormat="1" ht="15.75" customHeight="1"/>
    <row r="722" customFormat="1" ht="15.75" customHeight="1"/>
    <row r="723" customFormat="1" ht="15.75" customHeight="1"/>
    <row r="724" customFormat="1" ht="15.75" customHeight="1"/>
    <row r="725" customFormat="1" ht="15.75" customHeight="1"/>
    <row r="726" customFormat="1" ht="15.75" customHeight="1"/>
    <row r="727" customFormat="1" ht="15.75" customHeight="1"/>
    <row r="728" customFormat="1" ht="15.75" customHeight="1"/>
    <row r="729" customFormat="1" ht="15.75" customHeight="1"/>
    <row r="730" customFormat="1" ht="15.75" customHeight="1"/>
    <row r="731" customFormat="1" ht="15.75" customHeight="1"/>
    <row r="732" customFormat="1" ht="15.75" customHeight="1"/>
    <row r="733" customFormat="1" ht="15.75" customHeight="1"/>
    <row r="734" customFormat="1" ht="15.75" customHeight="1"/>
    <row r="735" customFormat="1" ht="15.75" customHeight="1"/>
    <row r="736" customFormat="1" ht="15.75" customHeight="1"/>
    <row r="737" customFormat="1" ht="15.75" customHeight="1"/>
    <row r="738" customFormat="1" ht="15.75" customHeight="1"/>
    <row r="739" customFormat="1" ht="15.75" customHeight="1"/>
    <row r="740" customFormat="1" ht="15.75" customHeight="1"/>
    <row r="741" customFormat="1" ht="15.75" customHeight="1"/>
    <row r="742" customFormat="1" ht="15.75" customHeight="1"/>
    <row r="743" customFormat="1" ht="15.75" customHeight="1"/>
    <row r="744" customFormat="1" ht="15.75" customHeight="1"/>
    <row r="745" customFormat="1" ht="15.75" customHeight="1"/>
    <row r="746" customFormat="1" ht="15.75" customHeight="1"/>
    <row r="747" customFormat="1" ht="15.75" customHeight="1"/>
    <row r="748" customFormat="1" ht="15.75" customHeight="1"/>
    <row r="749" customFormat="1" ht="15.75" customHeight="1"/>
    <row r="750" customFormat="1" ht="15.75" customHeight="1"/>
    <row r="751" customFormat="1" ht="15.75" customHeight="1"/>
    <row r="752" customFormat="1" ht="15.75" customHeight="1"/>
    <row r="753" customFormat="1" ht="15.75" customHeight="1"/>
    <row r="754" customFormat="1" ht="15.75" customHeight="1"/>
    <row r="755" customFormat="1" ht="15.75" customHeight="1"/>
    <row r="756" customFormat="1" ht="15.75" customHeight="1"/>
    <row r="757" customFormat="1" ht="15.75" customHeight="1"/>
    <row r="758" customFormat="1" ht="15.75" customHeight="1"/>
    <row r="759" customFormat="1" ht="15.75" customHeight="1"/>
    <row r="760" customFormat="1" ht="15.75" customHeight="1"/>
    <row r="761" customFormat="1" ht="15.75" customHeight="1"/>
    <row r="762" customFormat="1" ht="15.75" customHeight="1"/>
    <row r="763" customFormat="1" ht="15.75" customHeight="1"/>
    <row r="764" customFormat="1" ht="15.75" customHeight="1"/>
    <row r="765" customFormat="1" ht="15.75" customHeight="1"/>
    <row r="766" customFormat="1" ht="15.75" customHeight="1"/>
    <row r="767" customFormat="1" ht="15.75" customHeight="1"/>
    <row r="768" customFormat="1" ht="15.75" customHeight="1"/>
    <row r="769" customFormat="1" ht="15.75" customHeight="1"/>
    <row r="770" customFormat="1" ht="15.75" customHeight="1"/>
    <row r="771" customFormat="1" ht="15.75" customHeight="1"/>
    <row r="772" customFormat="1" ht="15.75" customHeight="1"/>
    <row r="773" customFormat="1" ht="15.75" customHeight="1"/>
    <row r="774" customFormat="1" ht="15.75" customHeight="1"/>
    <row r="775" customFormat="1" ht="15.75" customHeight="1"/>
    <row r="776" customFormat="1" ht="15.75" customHeight="1"/>
    <row r="777" customFormat="1" ht="15.75" customHeight="1"/>
    <row r="778" customFormat="1" ht="15.75" customHeight="1"/>
    <row r="779" customFormat="1" ht="15.75" customHeight="1"/>
    <row r="780" customFormat="1" ht="15.75" customHeight="1"/>
    <row r="781" customFormat="1" ht="15.75" customHeight="1"/>
    <row r="782" customFormat="1" ht="15.75" customHeight="1"/>
    <row r="783" customFormat="1" ht="15.75" customHeight="1"/>
    <row r="784" customFormat="1" ht="15.75" customHeight="1"/>
    <row r="785" customFormat="1" ht="15.75" customHeight="1"/>
    <row r="786" customFormat="1" ht="15.75" customHeight="1"/>
    <row r="787" customFormat="1" ht="15.75" customHeight="1"/>
    <row r="788" customFormat="1" ht="15.75" customHeight="1"/>
    <row r="789" customFormat="1" ht="15.75" customHeight="1"/>
    <row r="790" customFormat="1" ht="15.75" customHeight="1"/>
    <row r="791" customFormat="1" ht="15.75" customHeight="1"/>
    <row r="792" customFormat="1" ht="15.75" customHeight="1"/>
    <row r="793" customFormat="1" ht="15.75" customHeight="1"/>
    <row r="794" customFormat="1" ht="15.75" customHeight="1"/>
    <row r="795" customFormat="1" ht="15.75" customHeight="1"/>
    <row r="796" customFormat="1" ht="15.75" customHeight="1"/>
    <row r="797" customFormat="1" ht="15.75" customHeight="1"/>
    <row r="798" customFormat="1" ht="15.75" customHeight="1"/>
    <row r="799" customFormat="1" ht="15.75" customHeight="1"/>
    <row r="800" customFormat="1" ht="15.75" customHeight="1"/>
    <row r="801" customFormat="1" ht="15.75" customHeight="1"/>
    <row r="802" customFormat="1" ht="15.75" customHeight="1"/>
    <row r="803" customFormat="1" ht="15.75" customHeight="1"/>
    <row r="804" customFormat="1" ht="15.75" customHeight="1"/>
    <row r="805" customFormat="1" ht="15.75" customHeight="1"/>
    <row r="806" customFormat="1" ht="15.75" customHeight="1"/>
    <row r="807" customFormat="1" ht="15.75" customHeight="1"/>
    <row r="808" customFormat="1" ht="15.75" customHeight="1"/>
    <row r="809" customFormat="1" ht="15.75" customHeight="1"/>
    <row r="810" customFormat="1" ht="15.75" customHeight="1"/>
    <row r="811" customFormat="1" ht="15.75" customHeight="1"/>
    <row r="812" customFormat="1" ht="15.75" customHeight="1"/>
    <row r="813" customFormat="1" ht="15.75" customHeight="1"/>
    <row r="814" customFormat="1" ht="15.75" customHeight="1"/>
    <row r="815" customFormat="1" ht="15.75" customHeight="1"/>
    <row r="816" customFormat="1" ht="15.75" customHeight="1"/>
    <row r="817" customFormat="1" ht="15.75" customHeight="1"/>
    <row r="818" customFormat="1" ht="15.75" customHeight="1"/>
    <row r="819" customFormat="1" ht="15.75" customHeight="1"/>
    <row r="820" customFormat="1" ht="15.75" customHeight="1"/>
    <row r="821" customFormat="1" ht="15.75" customHeight="1"/>
    <row r="822" customFormat="1" ht="15.75" customHeight="1"/>
    <row r="823" customFormat="1" ht="15.75" customHeight="1"/>
    <row r="824" customFormat="1" ht="15.75" customHeight="1"/>
    <row r="825" customFormat="1" ht="15.75" customHeight="1"/>
    <row r="826" customFormat="1" ht="15.75" customHeight="1"/>
    <row r="827" customFormat="1" ht="15.75" customHeight="1"/>
    <row r="828" customFormat="1" ht="15.75" customHeight="1"/>
    <row r="829" customFormat="1" ht="15.75" customHeight="1"/>
    <row r="830" customFormat="1" ht="15.75" customHeight="1"/>
    <row r="831" customFormat="1" ht="15.75" customHeight="1"/>
    <row r="832" customFormat="1" ht="15.75" customHeight="1"/>
    <row r="833" customFormat="1" ht="15.75" customHeight="1"/>
    <row r="834" customFormat="1" ht="15.75" customHeight="1"/>
    <row r="835" customFormat="1" ht="15.75" customHeight="1"/>
    <row r="836" customFormat="1" ht="15.75" customHeight="1"/>
    <row r="837" customFormat="1" ht="15.75" customHeight="1"/>
    <row r="838" customFormat="1" ht="15.75" customHeight="1"/>
    <row r="839" customFormat="1" ht="15.75" customHeight="1"/>
    <row r="840" customFormat="1" ht="15.75" customHeight="1"/>
    <row r="841" customFormat="1" ht="15.75" customHeight="1"/>
    <row r="842" customFormat="1" ht="15.75" customHeight="1"/>
    <row r="843" customFormat="1" ht="15.75" customHeight="1"/>
    <row r="844" customFormat="1" ht="15.75" customHeight="1"/>
    <row r="845" customFormat="1" ht="15.75" customHeight="1"/>
    <row r="846" customFormat="1" ht="15.75" customHeight="1"/>
    <row r="847" customFormat="1" ht="15.75" customHeight="1"/>
    <row r="848" customFormat="1" ht="15.75" customHeight="1"/>
    <row r="849" customFormat="1" ht="15.75" customHeight="1"/>
    <row r="850" customFormat="1" ht="15.75" customHeight="1"/>
    <row r="851" customFormat="1" ht="15.75" customHeight="1"/>
    <row r="852" customFormat="1" ht="15.75" customHeight="1"/>
    <row r="853" customFormat="1" ht="15.75" customHeight="1"/>
    <row r="854" customFormat="1" ht="15.75" customHeight="1"/>
    <row r="855" customFormat="1" ht="15.75" customHeight="1"/>
    <row r="856" customFormat="1" ht="15.75" customHeight="1"/>
    <row r="857" customFormat="1" ht="15.75" customHeight="1"/>
    <row r="858" customFormat="1" ht="15.75" customHeight="1"/>
    <row r="859" customFormat="1" ht="15.75" customHeight="1"/>
    <row r="860" customFormat="1" ht="15.75" customHeight="1"/>
    <row r="861" customFormat="1" ht="15.75" customHeight="1"/>
    <row r="862" customFormat="1" ht="15.75" customHeight="1"/>
    <row r="863" customFormat="1" ht="15.75" customHeight="1"/>
    <row r="864" customFormat="1" ht="15.75" customHeight="1"/>
    <row r="865" customFormat="1" ht="15.75" customHeight="1"/>
    <row r="866" customFormat="1" ht="15.75" customHeight="1"/>
    <row r="867" customFormat="1" ht="15.75" customHeight="1"/>
    <row r="868" customFormat="1" ht="15.75" customHeight="1"/>
    <row r="869" customFormat="1" ht="15.75" customHeight="1"/>
    <row r="870" customFormat="1" ht="15.75" customHeight="1"/>
    <row r="871" customFormat="1" ht="15.75" customHeight="1"/>
    <row r="872" customFormat="1" ht="15.75" customHeight="1"/>
    <row r="873" customFormat="1" ht="15.75" customHeight="1"/>
    <row r="874" customFormat="1" ht="15.75" customHeight="1"/>
    <row r="875" customFormat="1" ht="15.75" customHeight="1"/>
    <row r="876" customFormat="1" ht="15.75" customHeight="1"/>
    <row r="877" customFormat="1" ht="15.75" customHeight="1"/>
    <row r="878" customFormat="1" ht="15.75" customHeight="1"/>
    <row r="879" customFormat="1" ht="15.75" customHeight="1"/>
    <row r="880" customFormat="1" ht="15.75" customHeight="1"/>
    <row r="881" customFormat="1" ht="15.75" customHeight="1"/>
    <row r="882" customFormat="1" ht="15.75" customHeight="1"/>
    <row r="883" customFormat="1" ht="15.75" customHeight="1"/>
    <row r="884" customFormat="1" ht="15.75" customHeight="1"/>
    <row r="885" customFormat="1" ht="15.75" customHeight="1"/>
    <row r="886" customFormat="1" ht="15.75" customHeight="1"/>
    <row r="887" customFormat="1" ht="15.75" customHeight="1"/>
    <row r="888" customFormat="1" ht="15.75" customHeight="1"/>
    <row r="889" customFormat="1" ht="15.75" customHeight="1"/>
    <row r="890" customFormat="1" ht="15.75" customHeight="1"/>
    <row r="891" customFormat="1" ht="15.75" customHeight="1"/>
    <row r="892" customFormat="1" ht="15.75" customHeight="1"/>
    <row r="893" customFormat="1" ht="15.75" customHeight="1"/>
    <row r="894" customFormat="1" ht="15.75" customHeight="1"/>
    <row r="895" customFormat="1" ht="15.75" customHeight="1"/>
    <row r="896" customFormat="1" ht="15.75" customHeight="1"/>
    <row r="897" customFormat="1" ht="15.75" customHeight="1"/>
    <row r="898" customFormat="1" ht="15.75" customHeight="1"/>
    <row r="899" customFormat="1" ht="15.75" customHeight="1"/>
    <row r="900" customFormat="1" ht="15.75" customHeight="1"/>
    <row r="901" customFormat="1" ht="15.75" customHeight="1"/>
    <row r="902" customFormat="1" ht="15.75" customHeight="1"/>
    <row r="903" customFormat="1" ht="15.75" customHeight="1"/>
    <row r="904" customFormat="1" ht="15.75" customHeight="1"/>
    <row r="905" customFormat="1" ht="15.75" customHeight="1"/>
    <row r="906" customFormat="1" ht="15.75" customHeight="1"/>
    <row r="907" customFormat="1" ht="15.75" customHeight="1"/>
    <row r="908" customFormat="1" ht="15.75" customHeight="1"/>
    <row r="909" customFormat="1" ht="15.75" customHeight="1"/>
    <row r="910" customFormat="1" ht="15.75" customHeight="1"/>
    <row r="911" customFormat="1" ht="15.75" customHeight="1"/>
    <row r="912" customFormat="1" ht="15.75" customHeight="1"/>
    <row r="913" customFormat="1" ht="15.75" customHeight="1"/>
    <row r="914" customFormat="1" ht="15.75" customHeight="1"/>
    <row r="915" customFormat="1" ht="15.75" customHeight="1"/>
    <row r="916" customFormat="1" ht="15.75" customHeight="1"/>
    <row r="917" customFormat="1" ht="15.75" customHeight="1"/>
    <row r="918" customFormat="1" ht="15.75" customHeight="1"/>
    <row r="919" customFormat="1" ht="15.75" customHeight="1"/>
    <row r="920" customFormat="1" ht="15.75" customHeight="1"/>
    <row r="921" customFormat="1" ht="15.75" customHeight="1"/>
    <row r="922" customFormat="1" ht="15.75" customHeight="1"/>
    <row r="923" customFormat="1" ht="15.75" customHeight="1"/>
    <row r="924" customFormat="1" ht="15.75" customHeight="1"/>
    <row r="925" customFormat="1" ht="15.75" customHeight="1"/>
    <row r="926" customFormat="1" ht="15.75" customHeight="1"/>
    <row r="927" customFormat="1" ht="15.75" customHeight="1"/>
    <row r="928" customFormat="1" ht="15.75" customHeight="1"/>
    <row r="929" customFormat="1" ht="15.75" customHeight="1"/>
    <row r="930" customFormat="1" ht="15.75" customHeight="1"/>
    <row r="931" customFormat="1" ht="15.75" customHeight="1"/>
    <row r="932" customFormat="1" ht="15.75" customHeight="1"/>
    <row r="933" customFormat="1" ht="15.75" customHeight="1"/>
    <row r="934" customFormat="1" ht="15.75" customHeight="1"/>
    <row r="935" customFormat="1" ht="15.75" customHeight="1"/>
    <row r="936" customFormat="1" ht="15.75" customHeight="1"/>
    <row r="937" customFormat="1" ht="15.75" customHeight="1"/>
    <row r="938" customFormat="1" ht="15.75" customHeight="1"/>
    <row r="939" customFormat="1" ht="15.75" customHeight="1"/>
    <row r="940" customFormat="1" ht="15.75" customHeight="1"/>
    <row r="941" customFormat="1" ht="15.75" customHeight="1"/>
    <row r="942" customFormat="1" ht="15.75" customHeight="1"/>
    <row r="943" customFormat="1" ht="15.75" customHeight="1"/>
    <row r="944" customFormat="1" ht="15.75" customHeight="1"/>
    <row r="945" customFormat="1" ht="15.75" customHeight="1"/>
    <row r="946" customFormat="1" ht="15.75" customHeight="1"/>
    <row r="947" customFormat="1" ht="15.75" customHeight="1"/>
    <row r="948" customFormat="1" ht="15.75" customHeight="1"/>
    <row r="949" customFormat="1" ht="15.75" customHeight="1"/>
    <row r="950" customFormat="1" ht="15.75" customHeight="1"/>
    <row r="951" customFormat="1" ht="15.75" customHeight="1"/>
    <row r="952" customFormat="1" ht="15.75" customHeight="1"/>
    <row r="953" customFormat="1" ht="15.75" customHeight="1"/>
    <row r="954" customFormat="1" ht="15.75" customHeight="1"/>
    <row r="955" customFormat="1" ht="15.75" customHeight="1"/>
    <row r="956" customFormat="1" ht="15.75" customHeight="1"/>
    <row r="957" customFormat="1" ht="15.75" customHeight="1"/>
    <row r="958" customFormat="1" ht="15.75" customHeight="1"/>
    <row r="959" customFormat="1" ht="15.75" customHeight="1"/>
    <row r="960" customFormat="1" ht="15.75" customHeight="1"/>
    <row r="961" customFormat="1" ht="15.75" customHeight="1"/>
    <row r="962" customFormat="1" ht="15.75" customHeight="1"/>
    <row r="963" customFormat="1" ht="15.75" customHeight="1"/>
    <row r="964" customFormat="1" ht="15.75" customHeight="1"/>
    <row r="965" customFormat="1" ht="15.75" customHeight="1"/>
    <row r="966" customFormat="1" ht="15.75" customHeight="1"/>
    <row r="967" customFormat="1" ht="15.75" customHeight="1"/>
    <row r="968" customFormat="1" ht="15.75" customHeight="1"/>
    <row r="969" customFormat="1" ht="15.75" customHeight="1"/>
    <row r="970" customFormat="1" ht="15.75" customHeight="1"/>
    <row r="971" customFormat="1" ht="15.75" customHeight="1"/>
    <row r="972" customFormat="1" ht="15.75" customHeight="1"/>
    <row r="973" customFormat="1" ht="15.75" customHeight="1"/>
    <row r="974" customFormat="1" ht="15.75" customHeight="1"/>
    <row r="975" customFormat="1" ht="15.75" customHeight="1"/>
    <row r="976" customFormat="1" ht="15.75" customHeight="1"/>
    <row r="977" customFormat="1" ht="15.75" customHeight="1"/>
    <row r="978" customFormat="1" ht="15.75" customHeight="1"/>
    <row r="979" customFormat="1" ht="15.75" customHeight="1"/>
    <row r="980" customFormat="1" ht="15.75" customHeight="1"/>
    <row r="981" customFormat="1" ht="15.75" customHeight="1"/>
    <row r="982" customFormat="1" ht="15.75" customHeight="1"/>
    <row r="983" customFormat="1" ht="15.75" customHeight="1"/>
    <row r="984" customFormat="1" ht="15.75" customHeight="1"/>
    <row r="985" customFormat="1" ht="15.75" customHeight="1"/>
    <row r="986" customFormat="1" ht="15.75" customHeight="1"/>
    <row r="987" customFormat="1" ht="15.75" customHeight="1"/>
    <row r="988" customFormat="1" ht="15.75" customHeight="1"/>
    <row r="989" customFormat="1" ht="15.75" customHeight="1"/>
    <row r="990" customFormat="1" ht="15.75" customHeight="1"/>
    <row r="991" customFormat="1" ht="15.75" customHeight="1"/>
    <row r="992" customFormat="1" ht="15.75" customHeight="1"/>
    <row r="993" customFormat="1" ht="15.75" customHeight="1"/>
    <row r="994" customFormat="1" ht="15.75" customHeight="1"/>
    <row r="995" customFormat="1" ht="15.75" customHeight="1"/>
    <row r="996" customFormat="1" ht="15.75" customHeight="1"/>
    <row r="997" customFormat="1" ht="15.75" customHeight="1"/>
    <row r="998" customFormat="1" ht="15.75" customHeight="1"/>
    <row r="999" customFormat="1" ht="15.75" customHeight="1"/>
    <row r="1000" customFormat="1" ht="15.75" customHeight="1"/>
    <row r="1001" customFormat="1" ht="15.75" customHeight="1"/>
    <row r="1002" customFormat="1" ht="15.75" customHeight="1"/>
    <row r="1003" customFormat="1" ht="15.75" customHeight="1"/>
    <row r="1004" customFormat="1" ht="15.75" customHeight="1"/>
    <row r="1005" customFormat="1" ht="15.75" customHeight="1"/>
    <row r="1006" customFormat="1" ht="15.75" customHeight="1"/>
    <row r="1007" customFormat="1" ht="15.75" customHeight="1"/>
    <row r="1008" customFormat="1" ht="15.75" customHeight="1"/>
    <row r="1009" customFormat="1" ht="15.75" customHeight="1"/>
    <row r="1010" customFormat="1" ht="15.75" customHeight="1"/>
    <row r="1011" customFormat="1" ht="15.75" customHeight="1"/>
    <row r="1012" customFormat="1" ht="15.75" customHeight="1"/>
    <row r="1013" customFormat="1" ht="15.75" customHeight="1"/>
    <row r="1014" customFormat="1" ht="15.75" customHeight="1"/>
    <row r="1015" customFormat="1" ht="15.75" customHeight="1"/>
    <row r="1016" customFormat="1" ht="15.75" customHeight="1"/>
    <row r="1017" customFormat="1" ht="15.75" customHeight="1"/>
    <row r="1018" customFormat="1" ht="15.75" customHeight="1"/>
    <row r="1019" customFormat="1" ht="15.75" customHeight="1"/>
    <row r="1020" customFormat="1" ht="15.75" customHeight="1"/>
    <row r="1021" customFormat="1" ht="15.75" customHeight="1"/>
    <row r="1022" customFormat="1" ht="15.75" customHeight="1"/>
    <row r="1023" customFormat="1" ht="15.75" customHeight="1"/>
    <row r="1024" customFormat="1" ht="15.75" customHeight="1"/>
    <row r="1025" customFormat="1" ht="15.75" customHeight="1"/>
    <row r="1026" customFormat="1" ht="15.75" customHeight="1"/>
    <row r="1027" customFormat="1" ht="15.75" customHeight="1"/>
    <row r="1028" customFormat="1" ht="15.75" customHeight="1"/>
    <row r="1029" customFormat="1" ht="15.75" customHeight="1"/>
    <row r="1030" customFormat="1" ht="15.75" customHeight="1"/>
    <row r="1031" customFormat="1" ht="15.75" customHeight="1"/>
    <row r="1032" customFormat="1" ht="15.75" customHeight="1"/>
    <row r="1033" customFormat="1" ht="15.75" customHeight="1"/>
    <row r="1034" customFormat="1" ht="15.75" customHeight="1"/>
    <row r="1035" customFormat="1" ht="15.75" customHeight="1"/>
    <row r="1036" customFormat="1" ht="15.75" customHeight="1"/>
    <row r="1037" customFormat="1" ht="15.75" customHeight="1"/>
    <row r="1038" customFormat="1" ht="15.75" customHeight="1"/>
    <row r="1039" customFormat="1" ht="15.75" customHeight="1"/>
    <row r="1040" customFormat="1" ht="15.75" customHeight="1"/>
    <row r="1041" spans="1:3" ht="15.75" customHeight="1">
      <c r="A1041"/>
      <c r="B1041"/>
      <c r="C1041"/>
    </row>
    <row r="1042" spans="1:3" ht="15.75" customHeight="1">
      <c r="A1042"/>
      <c r="B1042"/>
      <c r="C1042"/>
    </row>
    <row r="1043" spans="1:3" ht="15.75" customHeight="1">
      <c r="A1043"/>
      <c r="B1043"/>
      <c r="C1043"/>
    </row>
    <row r="1044" spans="1:3" ht="15.75" customHeight="1">
      <c r="A1044"/>
      <c r="B1044"/>
      <c r="C1044"/>
    </row>
    <row r="1045" spans="1:3" ht="15.75" customHeight="1">
      <c r="A1045"/>
      <c r="B1045"/>
      <c r="C1045"/>
    </row>
    <row r="1046" spans="1:3" ht="15.75" customHeight="1">
      <c r="A1046"/>
      <c r="B1046"/>
      <c r="C1046"/>
    </row>
    <row r="1047" spans="1:3" ht="15.75" customHeight="1"/>
    <row r="1048" spans="1:3" ht="15.75" customHeight="1"/>
  </sheetData>
  <sheetProtection sheet="1" objects="1" scenarios="1"/>
  <mergeCells count="1">
    <mergeCell ref="A9:A21"/>
  </mergeCells>
  <conditionalFormatting sqref="D11:G11">
    <cfRule type="expression" dxfId="5" priority="6" stopIfTrue="1">
      <formula>D11=MIN($D$11:$G$11)</formula>
    </cfRule>
    <cfRule type="expression" dxfId="4" priority="7" stopIfTrue="1">
      <formula>D11=MAX($D$11:$G$11)</formula>
    </cfRule>
  </conditionalFormatting>
  <conditionalFormatting sqref="D12:G12">
    <cfRule type="expression" dxfId="3" priority="8" stopIfTrue="1">
      <formula>D12=MIN($D$12:$G$12)</formula>
    </cfRule>
    <cfRule type="expression" dxfId="2" priority="9" stopIfTrue="1">
      <formula>D12=MAX($D$12:$G$12)</formula>
    </cfRule>
  </conditionalFormatting>
  <conditionalFormatting sqref="D17:G17">
    <cfRule type="top10" dxfId="1" priority="1" bottom="1" rank="1"/>
    <cfRule type="top10" dxfId="0" priority="2" rank="1"/>
  </conditionalFormatting>
  <pageMargins left="0.7" right="0.7" top="0.75" bottom="0.75" header="0" footer="0"/>
  <pageSetup orientation="landscape"/>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D14CD-AFFF-894A-A03F-4DEFC406D9C6}">
  <dimension ref="A1:U1031"/>
  <sheetViews>
    <sheetView topLeftCell="A4" zoomScale="120" zoomScaleNormal="120" workbookViewId="0">
      <selection activeCell="M30" sqref="M30"/>
    </sheetView>
  </sheetViews>
  <sheetFormatPr baseColWidth="10" defaultColWidth="11.1640625" defaultRowHeight="15" customHeight="1"/>
  <cols>
    <col min="1" max="1" width="9.1640625" customWidth="1"/>
    <col min="2" max="2" width="2.5" customWidth="1"/>
    <col min="3" max="3" width="18.1640625" customWidth="1"/>
    <col min="4" max="4" width="10.6640625" customWidth="1"/>
    <col min="5" max="5" width="10" customWidth="1"/>
    <col min="6" max="6" width="11.6640625" customWidth="1"/>
    <col min="7" max="7" width="7.1640625" customWidth="1"/>
    <col min="8" max="8" width="10.1640625" customWidth="1"/>
    <col min="9" max="9" width="9" customWidth="1"/>
    <col min="10" max="10" width="10.83203125" customWidth="1"/>
    <col min="11" max="11" width="5.5" customWidth="1"/>
    <col min="12" max="12" width="11.33203125" customWidth="1"/>
    <col min="13" max="13" width="13.33203125" customWidth="1"/>
    <col min="14" max="14" width="8.1640625" customWidth="1"/>
    <col min="15" max="15" width="18.1640625" customWidth="1"/>
    <col min="16" max="16" width="8.5" customWidth="1"/>
    <col min="17" max="17" width="8.83203125" customWidth="1"/>
    <col min="18" max="18" width="8.5" customWidth="1"/>
    <col min="19" max="19" width="9" customWidth="1"/>
    <col min="20" max="28" width="8.5" customWidth="1"/>
  </cols>
  <sheetData>
    <row r="1" spans="1:21" ht="44" customHeight="1">
      <c r="A1" s="187" t="s">
        <v>237</v>
      </c>
      <c r="B1" s="8"/>
      <c r="C1" s="122" t="s">
        <v>151</v>
      </c>
      <c r="D1" s="8"/>
      <c r="E1" s="8"/>
      <c r="F1" s="8"/>
      <c r="G1" s="8"/>
      <c r="H1" s="8"/>
      <c r="I1" s="8"/>
      <c r="J1" s="8"/>
      <c r="K1" s="8"/>
      <c r="L1" s="8"/>
      <c r="M1" s="8"/>
      <c r="N1" s="8"/>
      <c r="O1" s="8"/>
      <c r="P1" s="8"/>
      <c r="Q1" s="8"/>
      <c r="R1" s="8"/>
      <c r="S1" s="8"/>
      <c r="T1" s="8"/>
      <c r="U1" s="8"/>
    </row>
    <row r="2" spans="1:21" ht="16">
      <c r="A2" s="8"/>
      <c r="B2" s="8"/>
      <c r="C2" s="151"/>
      <c r="D2" s="8"/>
      <c r="E2" s="8"/>
      <c r="F2" s="8"/>
      <c r="G2" s="8"/>
      <c r="H2" s="8"/>
      <c r="I2" s="8"/>
      <c r="J2" s="8"/>
      <c r="K2" s="8"/>
      <c r="L2" s="8"/>
      <c r="M2" s="8"/>
      <c r="N2" s="8"/>
      <c r="O2" s="8"/>
      <c r="P2" s="8"/>
      <c r="Q2" s="8"/>
      <c r="R2" s="8"/>
      <c r="S2" s="8"/>
      <c r="T2" s="8"/>
      <c r="U2" s="8"/>
    </row>
    <row r="3" spans="1:21" ht="15" customHeight="1">
      <c r="A3" s="221" t="s">
        <v>124</v>
      </c>
      <c r="B3" s="8"/>
      <c r="C3" s="19" t="s">
        <v>39</v>
      </c>
      <c r="D3" s="8"/>
      <c r="E3" s="8"/>
      <c r="F3" s="8"/>
      <c r="G3" s="8"/>
      <c r="H3" s="8"/>
      <c r="I3" s="8"/>
      <c r="J3" s="8"/>
      <c r="K3" s="8"/>
      <c r="L3" s="8"/>
      <c r="M3" s="8"/>
      <c r="N3" s="8"/>
      <c r="O3" s="8"/>
      <c r="P3" s="8"/>
      <c r="Q3" s="8"/>
      <c r="R3" s="8"/>
      <c r="S3" s="8"/>
      <c r="T3" s="8"/>
      <c r="U3" s="8"/>
    </row>
    <row r="4" spans="1:21" ht="15" customHeight="1">
      <c r="A4" s="221"/>
      <c r="B4" s="8"/>
      <c r="C4" s="11"/>
      <c r="D4" s="8"/>
      <c r="E4" s="8"/>
      <c r="F4" s="8"/>
      <c r="G4" s="8"/>
      <c r="H4" s="8"/>
      <c r="I4" s="8"/>
      <c r="J4" s="8"/>
      <c r="K4" s="8"/>
      <c r="L4" s="8"/>
      <c r="M4" s="8"/>
      <c r="N4" s="8"/>
      <c r="O4" s="8"/>
      <c r="P4" s="8"/>
      <c r="Q4" s="8"/>
      <c r="R4" s="8"/>
      <c r="S4" s="8"/>
      <c r="T4" s="8"/>
      <c r="U4" s="8"/>
    </row>
    <row r="5" spans="1:21" ht="24" customHeight="1">
      <c r="A5" s="221"/>
      <c r="B5" s="29"/>
      <c r="C5" s="182" t="s">
        <v>150</v>
      </c>
      <c r="D5" s="29"/>
      <c r="E5" s="29"/>
      <c r="F5" s="29"/>
      <c r="G5" s="29"/>
      <c r="H5" s="29"/>
      <c r="I5" s="29"/>
      <c r="J5" s="29"/>
      <c r="K5" s="29"/>
      <c r="L5" s="8"/>
      <c r="M5" s="8"/>
      <c r="N5" s="8"/>
      <c r="O5" s="8"/>
      <c r="P5" s="8"/>
      <c r="Q5" s="8"/>
      <c r="R5" s="8"/>
      <c r="S5" s="8"/>
      <c r="T5" s="8"/>
      <c r="U5" s="8"/>
    </row>
    <row r="6" spans="1:21" ht="19" customHeight="1">
      <c r="A6" s="221"/>
      <c r="B6" s="29"/>
      <c r="C6" s="183" t="s">
        <v>214</v>
      </c>
      <c r="D6" s="29"/>
      <c r="E6" s="29"/>
      <c r="F6" s="29"/>
      <c r="G6" s="29"/>
      <c r="H6" s="29"/>
      <c r="I6" s="29"/>
      <c r="J6" s="29"/>
      <c r="K6" s="29"/>
      <c r="L6" s="8"/>
      <c r="M6" s="8"/>
      <c r="N6" s="8"/>
      <c r="O6" s="8"/>
      <c r="P6" s="8"/>
      <c r="Q6" s="8"/>
      <c r="R6" s="8"/>
      <c r="S6" s="8"/>
      <c r="T6" s="8"/>
      <c r="U6" s="8"/>
    </row>
    <row r="7" spans="1:21" ht="15" customHeight="1">
      <c r="A7" s="221"/>
      <c r="B7" s="29"/>
      <c r="C7" s="183" t="s">
        <v>215</v>
      </c>
      <c r="D7" s="29"/>
      <c r="E7" s="29"/>
      <c r="F7" s="29"/>
      <c r="G7" s="29"/>
      <c r="H7" s="29"/>
      <c r="I7" s="29"/>
      <c r="J7" s="29"/>
      <c r="K7" s="29"/>
      <c r="L7" s="8"/>
      <c r="M7" s="8"/>
      <c r="N7" s="8"/>
      <c r="O7" s="8"/>
      <c r="P7" s="8"/>
      <c r="Q7" s="8"/>
      <c r="R7" s="8"/>
      <c r="S7" s="8"/>
      <c r="T7" s="8"/>
      <c r="U7" s="8"/>
    </row>
    <row r="8" spans="1:21" ht="16">
      <c r="A8" s="221"/>
      <c r="B8" s="29"/>
      <c r="C8" s="29"/>
      <c r="D8" s="29"/>
      <c r="E8" s="29"/>
      <c r="F8" s="29"/>
      <c r="G8" s="29"/>
      <c r="H8" s="29"/>
      <c r="I8" s="29"/>
      <c r="J8" s="29"/>
      <c r="K8" s="29"/>
      <c r="L8" s="8"/>
      <c r="M8" s="8"/>
      <c r="N8" s="8"/>
      <c r="O8" s="8"/>
      <c r="P8" s="8"/>
      <c r="Q8" s="8"/>
      <c r="R8" s="8"/>
      <c r="S8" s="8"/>
      <c r="T8" s="8"/>
      <c r="U8" s="8"/>
    </row>
    <row r="9" spans="1:21" ht="15" customHeight="1">
      <c r="A9" s="221"/>
      <c r="B9" s="29"/>
      <c r="C9" s="184"/>
      <c r="D9" s="223" t="s">
        <v>152</v>
      </c>
      <c r="E9" s="223"/>
      <c r="F9" s="223"/>
      <c r="G9" s="29"/>
      <c r="H9" s="223" t="s">
        <v>153</v>
      </c>
      <c r="I9" s="223"/>
      <c r="J9" s="223"/>
      <c r="K9" s="29"/>
      <c r="L9" s="8"/>
      <c r="M9" s="8"/>
      <c r="N9" s="8"/>
      <c r="O9" s="8"/>
      <c r="P9" s="8"/>
      <c r="Q9" s="8"/>
      <c r="R9" s="8"/>
      <c r="S9" s="8"/>
      <c r="T9" s="8"/>
      <c r="U9" s="8"/>
    </row>
    <row r="10" spans="1:21" ht="35" thickBot="1">
      <c r="A10" s="221"/>
      <c r="B10" s="29"/>
      <c r="C10" s="29"/>
      <c r="D10" s="16" t="s">
        <v>21</v>
      </c>
      <c r="E10" s="16" t="s">
        <v>154</v>
      </c>
      <c r="F10" s="144" t="s">
        <v>155</v>
      </c>
      <c r="G10" s="215"/>
      <c r="H10" s="144" t="s">
        <v>32</v>
      </c>
      <c r="I10" s="16" t="s">
        <v>154</v>
      </c>
      <c r="J10" s="144" t="s">
        <v>155</v>
      </c>
      <c r="K10" s="29"/>
      <c r="L10" s="8"/>
      <c r="M10" s="19" t="s">
        <v>230</v>
      </c>
      <c r="N10" s="8"/>
      <c r="O10" s="8"/>
      <c r="P10" s="8"/>
      <c r="Q10" s="8"/>
      <c r="R10" s="8"/>
      <c r="S10" s="8"/>
      <c r="T10" s="8"/>
      <c r="U10" s="8"/>
    </row>
    <row r="11" spans="1:21" ht="15" customHeight="1" thickBot="1">
      <c r="A11" s="221"/>
      <c r="B11" s="29"/>
      <c r="C11" s="15" t="s">
        <v>15</v>
      </c>
      <c r="D11" s="148">
        <v>100</v>
      </c>
      <c r="E11" s="70">
        <f>D11*(P22/100)</f>
        <v>7.7909999999999995</v>
      </c>
      <c r="F11" s="70">
        <f>D11*(R22/100)</f>
        <v>11.200000000000001</v>
      </c>
      <c r="G11" s="156"/>
      <c r="H11" s="148">
        <v>56</v>
      </c>
      <c r="I11" s="70">
        <f>H11*H22</f>
        <v>82.32</v>
      </c>
      <c r="J11" s="70">
        <f>H11*M22</f>
        <v>118.33962264150944</v>
      </c>
      <c r="K11" s="29"/>
      <c r="L11" s="8"/>
      <c r="M11" s="194" t="s">
        <v>217</v>
      </c>
      <c r="N11" s="147">
        <v>250</v>
      </c>
      <c r="O11" s="8"/>
      <c r="P11" s="8"/>
      <c r="Q11" s="8"/>
      <c r="R11" s="8"/>
      <c r="S11" s="8"/>
      <c r="T11" s="8"/>
      <c r="U11" s="8"/>
    </row>
    <row r="12" spans="1:21" ht="15" customHeight="1" thickBot="1">
      <c r="A12" s="221"/>
      <c r="B12" s="29"/>
      <c r="C12" s="15" t="s">
        <v>17</v>
      </c>
      <c r="D12" s="148">
        <v>100</v>
      </c>
      <c r="E12" s="70">
        <f>D12*(P23/100)</f>
        <v>7.3669999999999982</v>
      </c>
      <c r="F12" s="70">
        <f>D12*(R23/100)</f>
        <v>13.100000000000001</v>
      </c>
      <c r="G12" s="156"/>
      <c r="H12" s="148">
        <v>10</v>
      </c>
      <c r="I12" s="70">
        <f>H12*H23</f>
        <v>13.899999999999999</v>
      </c>
      <c r="J12" s="70">
        <f>H12*M23</f>
        <v>24.716981132075475</v>
      </c>
      <c r="K12" s="29"/>
      <c r="L12" s="8"/>
      <c r="M12" s="195" t="s">
        <v>125</v>
      </c>
      <c r="N12" s="149">
        <v>250</v>
      </c>
      <c r="O12" s="8"/>
      <c r="P12" s="8"/>
      <c r="Q12" s="8"/>
      <c r="R12" s="8"/>
      <c r="S12" s="8"/>
      <c r="T12" s="8"/>
      <c r="U12" s="8"/>
    </row>
    <row r="13" spans="1:21" ht="15" customHeight="1" thickBot="1">
      <c r="A13" s="221"/>
      <c r="B13" s="29"/>
      <c r="C13" s="15" t="s">
        <v>18</v>
      </c>
      <c r="D13" s="148">
        <v>100</v>
      </c>
      <c r="E13" s="70">
        <f>D13*(P24/100)</f>
        <v>2.1059999999999999</v>
      </c>
      <c r="F13" s="70">
        <f>D13*(R24/100)</f>
        <v>0.3</v>
      </c>
      <c r="G13" s="156"/>
      <c r="H13" s="148">
        <v>10</v>
      </c>
      <c r="I13" s="70">
        <f>H13*I24</f>
        <v>1.3</v>
      </c>
      <c r="J13" s="70">
        <f>H13*M24</f>
        <v>0.18518518518518517</v>
      </c>
      <c r="K13" s="29"/>
      <c r="L13" s="8"/>
      <c r="M13" s="194" t="s">
        <v>216</v>
      </c>
      <c r="N13" s="150">
        <v>250</v>
      </c>
      <c r="O13" s="8"/>
      <c r="P13" s="8"/>
      <c r="Q13" s="8"/>
      <c r="R13" s="8"/>
      <c r="S13" s="8"/>
      <c r="T13" s="8"/>
      <c r="U13" s="8"/>
    </row>
    <row r="14" spans="1:21" ht="15" customHeight="1" thickBot="1">
      <c r="A14" s="221"/>
      <c r="B14" s="29"/>
      <c r="C14" s="15" t="s">
        <v>19</v>
      </c>
      <c r="D14" s="148">
        <v>100</v>
      </c>
      <c r="E14" s="70">
        <f>D14*(P27/100)</f>
        <v>8.2080000000000002</v>
      </c>
      <c r="F14" s="70">
        <f>D14*(R27/100)</f>
        <v>10.6</v>
      </c>
      <c r="G14" s="156"/>
      <c r="H14" s="148">
        <v>10</v>
      </c>
      <c r="I14" s="70">
        <f>H14*J27</f>
        <v>21.6</v>
      </c>
      <c r="J14" s="70">
        <f>H14*M27</f>
        <v>27.89473684210526</v>
      </c>
      <c r="K14" s="29"/>
      <c r="L14" s="8"/>
      <c r="M14" s="8"/>
      <c r="N14" s="8"/>
      <c r="O14" s="8"/>
      <c r="P14" s="8"/>
      <c r="Q14" s="8"/>
      <c r="R14" s="8"/>
      <c r="S14" s="8"/>
      <c r="T14" s="8"/>
      <c r="U14" s="8"/>
    </row>
    <row r="15" spans="1:21" ht="15" customHeight="1" thickBot="1">
      <c r="A15" s="221"/>
      <c r="B15" s="29"/>
      <c r="C15" s="15" t="s">
        <v>20</v>
      </c>
      <c r="D15" s="148">
        <v>100</v>
      </c>
      <c r="E15" s="70">
        <f>D15*(P28/100)</f>
        <v>6.5360000000000005</v>
      </c>
      <c r="F15" s="70">
        <f>D15*(R28/100)</f>
        <v>10.6</v>
      </c>
      <c r="G15" s="156"/>
      <c r="H15" s="148">
        <v>10</v>
      </c>
      <c r="I15" s="70">
        <f>H15*J28</f>
        <v>17.2</v>
      </c>
      <c r="J15" s="70">
        <f>H15*M28</f>
        <v>27.89473684210526</v>
      </c>
      <c r="K15" s="29"/>
      <c r="L15" s="8"/>
      <c r="M15" s="8"/>
      <c r="N15" s="8"/>
      <c r="O15" s="8"/>
      <c r="P15" s="8"/>
      <c r="Q15" s="8"/>
      <c r="R15" s="8"/>
      <c r="S15" s="8"/>
      <c r="T15" s="8"/>
      <c r="U15" s="8"/>
    </row>
    <row r="16" spans="1:21" ht="14" customHeight="1">
      <c r="A16" s="221"/>
      <c r="B16" s="29"/>
      <c r="C16" s="29"/>
      <c r="D16" s="29"/>
      <c r="E16" s="29"/>
      <c r="F16" s="29"/>
      <c r="G16" s="29"/>
      <c r="H16" s="29"/>
      <c r="I16" s="29"/>
      <c r="J16" s="29"/>
      <c r="K16" s="29"/>
      <c r="L16" s="8"/>
      <c r="M16" s="8"/>
      <c r="N16" s="8"/>
      <c r="O16" s="8"/>
      <c r="P16" s="8"/>
      <c r="Q16" s="8"/>
      <c r="R16" s="8"/>
      <c r="S16" s="8"/>
      <c r="T16" s="8"/>
      <c r="U16" s="8"/>
    </row>
    <row r="17" spans="1:21" ht="15" customHeight="1">
      <c r="A17" s="221"/>
      <c r="B17" s="8"/>
      <c r="C17" s="8"/>
      <c r="D17" s="8"/>
      <c r="E17" s="8"/>
      <c r="F17" s="8"/>
      <c r="G17" s="8"/>
      <c r="H17" s="8"/>
      <c r="I17" s="8"/>
      <c r="J17" s="8"/>
      <c r="K17" s="8"/>
      <c r="L17" s="8"/>
      <c r="M17" s="8"/>
      <c r="N17" s="8"/>
      <c r="O17" s="8"/>
      <c r="P17" s="8"/>
      <c r="Q17" s="8"/>
      <c r="R17" s="8"/>
      <c r="S17" s="8"/>
      <c r="T17" s="8"/>
      <c r="U17" s="8"/>
    </row>
    <row r="18" spans="1:21" ht="16">
      <c r="A18" s="221"/>
      <c r="B18" s="8"/>
      <c r="D18" s="8"/>
      <c r="E18" s="8"/>
      <c r="F18" s="8"/>
      <c r="G18" s="8"/>
      <c r="H18" s="8"/>
      <c r="I18" s="8"/>
      <c r="J18" s="8"/>
      <c r="K18" s="8"/>
      <c r="L18" s="8"/>
      <c r="M18" s="8"/>
      <c r="N18" s="8"/>
      <c r="O18" s="8"/>
      <c r="P18" s="8"/>
      <c r="Q18" s="8"/>
      <c r="R18" s="8"/>
      <c r="S18" s="8"/>
      <c r="T18" s="8"/>
      <c r="U18" s="8"/>
    </row>
    <row r="19" spans="1:21" ht="22">
      <c r="A19" s="8"/>
      <c r="B19" s="8"/>
      <c r="C19" s="100" t="s">
        <v>163</v>
      </c>
      <c r="D19" s="8"/>
      <c r="E19" s="8"/>
      <c r="F19" s="8"/>
      <c r="G19" s="8"/>
      <c r="H19" s="8"/>
      <c r="I19" s="8"/>
      <c r="J19" s="8"/>
      <c r="K19" s="8"/>
      <c r="L19" s="8"/>
      <c r="M19" s="8"/>
      <c r="N19" s="8"/>
      <c r="O19" s="132" t="s">
        <v>145</v>
      </c>
      <c r="P19" s="131"/>
      <c r="Q19" s="131"/>
      <c r="R19" s="131"/>
      <c r="S19" s="29"/>
      <c r="T19" s="8"/>
      <c r="U19" s="8"/>
    </row>
    <row r="20" spans="1:21" ht="24" customHeight="1">
      <c r="A20" s="8"/>
      <c r="B20" s="8"/>
      <c r="C20" s="8"/>
      <c r="D20" s="224" t="s">
        <v>148</v>
      </c>
      <c r="E20" s="224"/>
      <c r="F20" s="224"/>
      <c r="G20" s="14"/>
      <c r="H20" s="224" t="s">
        <v>149</v>
      </c>
      <c r="I20" s="224"/>
      <c r="J20" s="224"/>
      <c r="K20" s="14"/>
      <c r="L20" s="222" t="s">
        <v>147</v>
      </c>
      <c r="M20" s="222"/>
      <c r="N20" s="8"/>
      <c r="O20" s="30"/>
      <c r="P20" s="29"/>
      <c r="Q20" s="29"/>
      <c r="R20" s="29"/>
      <c r="S20" s="29"/>
      <c r="T20" s="8"/>
      <c r="U20" s="8"/>
    </row>
    <row r="21" spans="1:21" ht="31.5" customHeight="1" thickBot="1">
      <c r="A21" s="8"/>
      <c r="B21" s="8"/>
      <c r="C21" s="8"/>
      <c r="D21" s="16" t="s">
        <v>0</v>
      </c>
      <c r="E21" s="203" t="s">
        <v>11</v>
      </c>
      <c r="F21" s="16" t="s">
        <v>12</v>
      </c>
      <c r="G21" s="14"/>
      <c r="H21" s="16" t="s">
        <v>4</v>
      </c>
      <c r="I21" s="210" t="s">
        <v>13</v>
      </c>
      <c r="J21" s="16" t="s">
        <v>14</v>
      </c>
      <c r="K21" s="14"/>
      <c r="L21" s="17" t="s">
        <v>177</v>
      </c>
      <c r="M21" s="17" t="s">
        <v>31</v>
      </c>
      <c r="N21" s="8"/>
      <c r="O21" s="30"/>
      <c r="P21" s="143" t="s">
        <v>160</v>
      </c>
      <c r="Q21" s="143"/>
      <c r="R21" s="143" t="s">
        <v>161</v>
      </c>
      <c r="S21" s="29"/>
      <c r="T21" s="8"/>
      <c r="U21" s="8"/>
    </row>
    <row r="22" spans="1:21" ht="15.75" customHeight="1" thickBot="1">
      <c r="A22" s="10"/>
      <c r="B22" s="10"/>
      <c r="C22" s="15" t="s">
        <v>15</v>
      </c>
      <c r="D22" s="141">
        <v>5.3</v>
      </c>
      <c r="E22" s="204" t="s">
        <v>16</v>
      </c>
      <c r="F22" s="133" t="s">
        <v>16</v>
      </c>
      <c r="G22" s="108"/>
      <c r="H22" s="206">
        <v>1.47</v>
      </c>
      <c r="I22" s="211" t="s">
        <v>16</v>
      </c>
      <c r="J22" s="133" t="s">
        <v>16</v>
      </c>
      <c r="K22" s="108"/>
      <c r="L22" s="136">
        <v>0.112</v>
      </c>
      <c r="M22" s="135">
        <f>L22 / (D22 / 100)</f>
        <v>2.1132075471698113</v>
      </c>
      <c r="N22" s="14"/>
      <c r="O22" s="15" t="s">
        <v>15</v>
      </c>
      <c r="P22" s="138">
        <f>D22*H22</f>
        <v>7.7909999999999995</v>
      </c>
      <c r="Q22" s="214" t="s">
        <v>22</v>
      </c>
      <c r="R22" s="139">
        <f t="shared" ref="R22:R28" si="0">100*L22</f>
        <v>11.200000000000001</v>
      </c>
      <c r="S22" s="30" t="s">
        <v>146</v>
      </c>
      <c r="T22" s="8"/>
      <c r="U22" s="8"/>
    </row>
    <row r="23" spans="1:21" ht="15.75" customHeight="1" thickBot="1">
      <c r="A23" s="8"/>
      <c r="B23" s="8"/>
      <c r="C23" s="15" t="s">
        <v>17</v>
      </c>
      <c r="D23" s="141">
        <v>5.3</v>
      </c>
      <c r="E23" s="204" t="s">
        <v>16</v>
      </c>
      <c r="F23" s="133" t="s">
        <v>16</v>
      </c>
      <c r="G23" s="108"/>
      <c r="H23" s="206">
        <v>1.39</v>
      </c>
      <c r="I23" s="211" t="s">
        <v>16</v>
      </c>
      <c r="J23" s="133" t="s">
        <v>16</v>
      </c>
      <c r="K23" s="108"/>
      <c r="L23" s="136">
        <v>0.13100000000000001</v>
      </c>
      <c r="M23" s="135">
        <f>L23 / (D23 / 100)</f>
        <v>2.4716981132075473</v>
      </c>
      <c r="N23" s="14"/>
      <c r="O23" s="15" t="s">
        <v>17</v>
      </c>
      <c r="P23" s="138">
        <f>D23*H23</f>
        <v>7.3669999999999991</v>
      </c>
      <c r="Q23" s="214" t="s">
        <v>22</v>
      </c>
      <c r="R23" s="139">
        <f t="shared" si="0"/>
        <v>13.100000000000001</v>
      </c>
      <c r="S23" s="30" t="s">
        <v>146</v>
      </c>
      <c r="T23" s="8"/>
      <c r="U23" s="8"/>
    </row>
    <row r="24" spans="1:21" ht="15.75" customHeight="1" thickBot="1">
      <c r="A24" s="8"/>
      <c r="B24" s="8"/>
      <c r="C24" s="15" t="s">
        <v>18</v>
      </c>
      <c r="D24" s="133" t="s">
        <v>16</v>
      </c>
      <c r="E24" s="205">
        <v>16.2</v>
      </c>
      <c r="F24" s="133" t="s">
        <v>16</v>
      </c>
      <c r="G24" s="108"/>
      <c r="H24" s="133" t="s">
        <v>16</v>
      </c>
      <c r="I24" s="212">
        <v>0.13</v>
      </c>
      <c r="J24" s="133" t="s">
        <v>16</v>
      </c>
      <c r="K24" s="108"/>
      <c r="L24" s="137">
        <v>3.0000000000000001E-3</v>
      </c>
      <c r="M24" s="135">
        <f>L24 / (E24 / 100)</f>
        <v>1.8518518518518517E-2</v>
      </c>
      <c r="N24" s="14"/>
      <c r="O24" s="15" t="s">
        <v>18</v>
      </c>
      <c r="P24" s="138">
        <f>E24*I24</f>
        <v>2.1059999999999999</v>
      </c>
      <c r="Q24" s="214" t="s">
        <v>22</v>
      </c>
      <c r="R24" s="140">
        <f t="shared" si="0"/>
        <v>0.3</v>
      </c>
      <c r="S24" s="30" t="s">
        <v>146</v>
      </c>
      <c r="T24" s="8"/>
      <c r="U24" s="8"/>
    </row>
    <row r="25" spans="1:21" ht="15.75" customHeight="1">
      <c r="A25" s="8"/>
      <c r="B25" s="8"/>
      <c r="C25" s="15" t="s">
        <v>30</v>
      </c>
      <c r="D25" s="145">
        <f>0.5*D22</f>
        <v>2.65</v>
      </c>
      <c r="E25" s="207">
        <f>0.5*E24</f>
        <v>8.1</v>
      </c>
      <c r="F25" s="133" t="s">
        <v>16</v>
      </c>
      <c r="G25" s="108"/>
      <c r="H25" s="142">
        <f>H22</f>
        <v>1.47</v>
      </c>
      <c r="I25" s="213">
        <v>0.13</v>
      </c>
      <c r="J25" s="133"/>
      <c r="K25" s="108"/>
      <c r="L25" s="134">
        <f>0.5*L24+0.5*L22</f>
        <v>5.7500000000000002E-2</v>
      </c>
      <c r="M25" s="135">
        <f>0.5*M22</f>
        <v>1.0566037735849056</v>
      </c>
      <c r="N25" s="14"/>
      <c r="O25" s="15" t="s">
        <v>30</v>
      </c>
      <c r="P25" s="138">
        <f>(D25*H25)+(E25*I25)</f>
        <v>4.9484999999999992</v>
      </c>
      <c r="Q25" s="214" t="s">
        <v>22</v>
      </c>
      <c r="R25" s="139">
        <f t="shared" si="0"/>
        <v>5.75</v>
      </c>
      <c r="S25" s="30" t="s">
        <v>146</v>
      </c>
      <c r="T25" s="8"/>
      <c r="U25" s="8"/>
    </row>
    <row r="26" spans="1:21" ht="15.75" customHeight="1">
      <c r="A26" s="8"/>
      <c r="B26" s="8"/>
      <c r="C26" s="15" t="s">
        <v>29</v>
      </c>
      <c r="D26" s="145">
        <f>0.5*D23</f>
        <v>2.65</v>
      </c>
      <c r="E26" s="207">
        <f>0.5*E24</f>
        <v>8.1</v>
      </c>
      <c r="F26" s="133" t="s">
        <v>16</v>
      </c>
      <c r="G26" s="108"/>
      <c r="H26" s="142">
        <f>H23</f>
        <v>1.39</v>
      </c>
      <c r="I26" s="213">
        <v>0.13</v>
      </c>
      <c r="J26" s="133" t="s">
        <v>16</v>
      </c>
      <c r="K26" s="108"/>
      <c r="L26" s="135">
        <f>0.5*L24+0.5*L23</f>
        <v>6.7000000000000004E-2</v>
      </c>
      <c r="M26" s="135">
        <f>0.5*M23</f>
        <v>1.2358490566037736</v>
      </c>
      <c r="N26" s="209"/>
      <c r="O26" s="15" t="s">
        <v>29</v>
      </c>
      <c r="P26" s="138">
        <f>(D26*H26)+(E26*I26)</f>
        <v>4.7364999999999995</v>
      </c>
      <c r="Q26" s="214" t="s">
        <v>22</v>
      </c>
      <c r="R26" s="140">
        <f t="shared" si="0"/>
        <v>6.7</v>
      </c>
      <c r="S26" s="30" t="s">
        <v>146</v>
      </c>
      <c r="T26" s="8"/>
      <c r="U26" s="8"/>
    </row>
    <row r="27" spans="1:21" ht="15.75" customHeight="1">
      <c r="A27" s="8"/>
      <c r="B27" s="8"/>
      <c r="C27" s="15" t="s">
        <v>19</v>
      </c>
      <c r="D27" s="133" t="s">
        <v>16</v>
      </c>
      <c r="E27" s="204" t="s">
        <v>16</v>
      </c>
      <c r="F27" s="208">
        <v>3.8</v>
      </c>
      <c r="G27" s="108"/>
      <c r="H27" s="133" t="s">
        <v>16</v>
      </c>
      <c r="I27" s="211" t="s">
        <v>16</v>
      </c>
      <c r="J27" s="206">
        <v>2.16</v>
      </c>
      <c r="K27" s="108"/>
      <c r="L27" s="34">
        <v>0.106</v>
      </c>
      <c r="M27" s="135">
        <f>L27 / (F27 / 100)</f>
        <v>2.7894736842105261</v>
      </c>
      <c r="N27" s="14"/>
      <c r="O27" s="15" t="s">
        <v>19</v>
      </c>
      <c r="P27" s="138">
        <f>F27*J27</f>
        <v>8.2080000000000002</v>
      </c>
      <c r="Q27" s="214" t="s">
        <v>22</v>
      </c>
      <c r="R27" s="139">
        <f t="shared" si="0"/>
        <v>10.6</v>
      </c>
      <c r="S27" s="30" t="s">
        <v>146</v>
      </c>
      <c r="T27" s="8"/>
      <c r="U27" s="8"/>
    </row>
    <row r="28" spans="1:21" ht="15.75" customHeight="1">
      <c r="A28" s="8"/>
      <c r="B28" s="8"/>
      <c r="C28" s="15" t="s">
        <v>20</v>
      </c>
      <c r="D28" s="133" t="s">
        <v>16</v>
      </c>
      <c r="E28" s="204" t="s">
        <v>16</v>
      </c>
      <c r="F28" s="208">
        <v>3.8</v>
      </c>
      <c r="G28" s="108"/>
      <c r="H28" s="133" t="s">
        <v>16</v>
      </c>
      <c r="I28" s="211" t="s">
        <v>16</v>
      </c>
      <c r="J28" s="206">
        <v>1.72</v>
      </c>
      <c r="K28" s="108"/>
      <c r="L28" s="34">
        <v>0.106</v>
      </c>
      <c r="M28" s="135">
        <f>L28 / (F28 / 100)</f>
        <v>2.7894736842105261</v>
      </c>
      <c r="N28" s="14"/>
      <c r="O28" s="15" t="s">
        <v>20</v>
      </c>
      <c r="P28" s="138">
        <f>F28*J28</f>
        <v>6.5359999999999996</v>
      </c>
      <c r="Q28" s="214" t="s">
        <v>22</v>
      </c>
      <c r="R28" s="139">
        <f t="shared" si="0"/>
        <v>10.6</v>
      </c>
      <c r="S28" s="30" t="s">
        <v>146</v>
      </c>
      <c r="T28" s="8"/>
      <c r="U28" s="8"/>
    </row>
    <row r="29" spans="1:21" ht="15.75" customHeight="1">
      <c r="A29" s="8"/>
      <c r="B29" s="8"/>
      <c r="C29" s="8"/>
      <c r="D29" s="8"/>
      <c r="E29" s="8"/>
      <c r="F29" s="8"/>
      <c r="G29" s="8"/>
      <c r="H29" s="8"/>
      <c r="I29" s="8"/>
      <c r="J29" s="8"/>
      <c r="K29" s="8"/>
      <c r="L29" s="8"/>
      <c r="M29" s="8"/>
      <c r="N29" s="8"/>
      <c r="O29" s="29"/>
      <c r="P29" s="29"/>
      <c r="Q29" s="29"/>
      <c r="R29" s="29"/>
      <c r="S29" s="30"/>
      <c r="T29" s="8"/>
      <c r="U29" s="8"/>
    </row>
    <row r="30" spans="1:21" ht="29" customHeight="1">
      <c r="A30" s="8"/>
      <c r="B30" s="8"/>
      <c r="C30" s="8"/>
      <c r="D30" s="8"/>
      <c r="E30" s="8"/>
      <c r="F30" s="8"/>
      <c r="G30" s="8"/>
      <c r="H30" s="8"/>
      <c r="I30" s="8"/>
      <c r="J30" s="8"/>
      <c r="K30" s="8"/>
      <c r="L30" s="8"/>
      <c r="M30" s="8"/>
      <c r="N30" s="8"/>
      <c r="O30" s="8"/>
      <c r="P30" s="8"/>
      <c r="Q30" s="8"/>
      <c r="R30" s="8"/>
      <c r="S30" s="8"/>
      <c r="T30" s="8"/>
      <c r="U30" s="8"/>
    </row>
    <row r="31" spans="1:21" ht="16">
      <c r="A31" s="8"/>
      <c r="B31" s="8"/>
      <c r="C31" s="8"/>
      <c r="D31" s="8"/>
      <c r="E31" s="8"/>
      <c r="F31" s="8"/>
      <c r="G31" s="8"/>
      <c r="H31" s="8"/>
      <c r="I31" s="8"/>
      <c r="J31" s="8"/>
      <c r="K31" s="8"/>
      <c r="L31" s="8"/>
      <c r="M31" s="8"/>
      <c r="N31" s="8"/>
      <c r="O31" s="8"/>
      <c r="P31" s="8"/>
      <c r="Q31" s="8"/>
      <c r="R31" s="8"/>
      <c r="S31" s="8"/>
      <c r="T31" s="8"/>
      <c r="U31" s="8"/>
    </row>
    <row r="32" spans="1:21" ht="16"/>
    <row r="33" ht="16"/>
    <row r="34" ht="16"/>
    <row r="35" ht="16"/>
    <row r="36" ht="32"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sheetData>
  <sheetProtection sheet="1" objects="1" scenarios="1"/>
  <mergeCells count="6">
    <mergeCell ref="A3:A18"/>
    <mergeCell ref="L20:M20"/>
    <mergeCell ref="D9:F9"/>
    <mergeCell ref="H9:J9"/>
    <mergeCell ref="D20:F20"/>
    <mergeCell ref="H20:J20"/>
  </mergeCells>
  <pageMargins left="0.7" right="0.7" top="0.75" bottom="0.75" header="0" footer="0"/>
  <pageSetup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793B75EE89994AA5F4B67E1894B20B" ma:contentTypeVersion="18" ma:contentTypeDescription="Create a new document." ma:contentTypeScope="" ma:versionID="ca86ec9004b2403e7bc13d7adf04a0d5">
  <xsd:schema xmlns:xsd="http://www.w3.org/2001/XMLSchema" xmlns:xs="http://www.w3.org/2001/XMLSchema" xmlns:p="http://schemas.microsoft.com/office/2006/metadata/properties" xmlns:ns2="80c47d9f-47d4-47c3-bb1c-ec84b5b2e374" xmlns:ns3="a0beaf00-6e7e-4257-9050-d829c0f8b593" targetNamespace="http://schemas.microsoft.com/office/2006/metadata/properties" ma:root="true" ma:fieldsID="2966397001f2c164f7a28f17f2c18a95" ns2:_="" ns3:_="">
    <xsd:import namespace="80c47d9f-47d4-47c3-bb1c-ec84b5b2e374"/>
    <xsd:import namespace="a0beaf00-6e7e-4257-9050-d829c0f8b59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c47d9f-47d4-47c3-bb1c-ec84b5b2e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1899e68-d333-43ac-8fd6-a95aa6fb19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beaf00-6e7e-4257-9050-d829c0f8b593"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dcd7865-61c9-4a8b-8ce0-7301efe012c9}" ma:internalName="TaxCatchAll" ma:showField="CatchAllData" ma:web="a0beaf00-6e7e-4257-9050-d829c0f8b593">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0beaf00-6e7e-4257-9050-d829c0f8b593" xsi:nil="true"/>
    <lcf76f155ced4ddcb4097134ff3c332f xmlns="80c47d9f-47d4-47c3-bb1c-ec84b5b2e37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50759AD-DB3E-45CE-819D-B5D0626597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c47d9f-47d4-47c3-bb1c-ec84b5b2e374"/>
    <ds:schemaRef ds:uri="a0beaf00-6e7e-4257-9050-d829c0f8b5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142E4D-EE5B-45C2-9DA0-D3757A638758}">
  <ds:schemaRefs>
    <ds:schemaRef ds:uri="http://schemas.microsoft.com/sharepoint/v3/contenttype/forms"/>
  </ds:schemaRefs>
</ds:datastoreItem>
</file>

<file path=customXml/itemProps3.xml><?xml version="1.0" encoding="utf-8"?>
<ds:datastoreItem xmlns:ds="http://schemas.openxmlformats.org/officeDocument/2006/customXml" ds:itemID="{A16FE78A-D0E0-43F3-A81E-70F0427E40CC}">
  <ds:schemaRefs>
    <ds:schemaRef ds:uri="http://schemas.microsoft.com/office/2006/metadata/properties"/>
    <ds:schemaRef ds:uri="http://schemas.microsoft.com/office/infopath/2007/PartnerControls"/>
    <ds:schemaRef ds:uri="a0beaf00-6e7e-4257-9050-d829c0f8b593"/>
    <ds:schemaRef ds:uri="80c47d9f-47d4-47c3-bb1c-ec84b5b2e374"/>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Laskentataulukot</vt:lpstr>
      </vt:variant>
      <vt:variant>
        <vt:i4>6</vt:i4>
      </vt:variant>
    </vt:vector>
  </HeadingPairs>
  <TitlesOfParts>
    <vt:vector size="6" baseType="lpstr">
      <vt:lpstr>Etusivu, ohjeet</vt:lpstr>
      <vt:lpstr>1 Joutokäynti</vt:lpstr>
      <vt:lpstr>2 Generaattorit</vt:lpstr>
      <vt:lpstr>3 Lennot</vt:lpstr>
      <vt:lpstr>4 Eri kulkumuodot</vt:lpstr>
      <vt:lpstr>5 Autoilu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Puolanne</dc:creator>
  <cp:lastModifiedBy>Anne Puolanne</cp:lastModifiedBy>
  <dcterms:created xsi:type="dcterms:W3CDTF">2024-10-11T07:48:13Z</dcterms:created>
  <dcterms:modified xsi:type="dcterms:W3CDTF">2025-04-02T08:19:48Z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0x01010050793B75EE89994AA5F4B67E1894B20B</vt:lpwstr>
  </property>
</Properties>
</file>